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ghavrawat/Downloads/"/>
    </mc:Choice>
  </mc:AlternateContent>
  <xr:revisionPtr revIDLastSave="0" documentId="13_ncr:1_{604A82BE-2C0D-0943-AD14-EFC53180E0DE}" xr6:coauthVersionLast="47" xr6:coauthVersionMax="47" xr10:uidLastSave="{00000000-0000-0000-0000-000000000000}"/>
  <bookViews>
    <workbookView xWindow="0" yWindow="0" windowWidth="28800" windowHeight="18000" activeTab="1" xr2:uid="{D3719996-0057-5A4F-8A43-95BF33235C27}"/>
  </bookViews>
  <sheets>
    <sheet name="Financials" sheetId="2" r:id="rId1"/>
    <sheet name="Historical FS" sheetId="3" r:id="rId2"/>
    <sheet name="Data&gt;" sheetId="4" r:id="rId3"/>
    <sheet name="Data Sheet" sheetId="1" r:id="rId4"/>
    <sheet name="Cash Flow Data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" i="5" l="1"/>
  <c r="P28" i="5"/>
  <c r="L98" i="3"/>
  <c r="K98" i="3"/>
  <c r="J98" i="3"/>
  <c r="I98" i="3"/>
  <c r="H98" i="3"/>
  <c r="G98" i="3"/>
  <c r="F98" i="3"/>
  <c r="E98" i="3"/>
  <c r="D98" i="3"/>
  <c r="C98" i="3"/>
  <c r="L97" i="3"/>
  <c r="K97" i="3"/>
  <c r="J97" i="3"/>
  <c r="I97" i="3"/>
  <c r="H97" i="3"/>
  <c r="G97" i="3"/>
  <c r="F97" i="3"/>
  <c r="E97" i="3"/>
  <c r="D97" i="3"/>
  <c r="C97" i="3"/>
  <c r="L96" i="3"/>
  <c r="K96" i="3"/>
  <c r="J96" i="3"/>
  <c r="I96" i="3"/>
  <c r="H96" i="3"/>
  <c r="G96" i="3"/>
  <c r="F96" i="3"/>
  <c r="E96" i="3"/>
  <c r="D96" i="3"/>
  <c r="C96" i="3"/>
  <c r="L95" i="3"/>
  <c r="K95" i="3"/>
  <c r="J95" i="3"/>
  <c r="I95" i="3"/>
  <c r="H95" i="3"/>
  <c r="G95" i="3"/>
  <c r="F95" i="3"/>
  <c r="E95" i="3"/>
  <c r="D95" i="3"/>
  <c r="C95" i="3"/>
  <c r="L94" i="3"/>
  <c r="K94" i="3"/>
  <c r="J94" i="3"/>
  <c r="I94" i="3"/>
  <c r="H94" i="3"/>
  <c r="G94" i="3"/>
  <c r="F94" i="3"/>
  <c r="E94" i="3"/>
  <c r="D94" i="3"/>
  <c r="C94" i="3"/>
  <c r="L93" i="3"/>
  <c r="K93" i="3"/>
  <c r="J93" i="3"/>
  <c r="I93" i="3"/>
  <c r="H93" i="3"/>
  <c r="G93" i="3"/>
  <c r="F93" i="3"/>
  <c r="E93" i="3"/>
  <c r="D93" i="3"/>
  <c r="C93" i="3"/>
  <c r="L92" i="3"/>
  <c r="K92" i="3"/>
  <c r="J92" i="3"/>
  <c r="I92" i="3"/>
  <c r="H92" i="3"/>
  <c r="G92" i="3"/>
  <c r="F92" i="3"/>
  <c r="E92" i="3"/>
  <c r="D92" i="3"/>
  <c r="C92" i="3"/>
  <c r="P12" i="5"/>
  <c r="L88" i="3"/>
  <c r="K88" i="3"/>
  <c r="J88" i="3"/>
  <c r="I88" i="3"/>
  <c r="H88" i="3"/>
  <c r="G88" i="3"/>
  <c r="F88" i="3"/>
  <c r="E88" i="3"/>
  <c r="D88" i="3"/>
  <c r="C88" i="3"/>
  <c r="L87" i="3"/>
  <c r="K87" i="3"/>
  <c r="J87" i="3"/>
  <c r="I87" i="3"/>
  <c r="H87" i="3"/>
  <c r="G87" i="3"/>
  <c r="F87" i="3"/>
  <c r="E87" i="3"/>
  <c r="D87" i="3"/>
  <c r="C87" i="3"/>
  <c r="L86" i="3"/>
  <c r="K86" i="3"/>
  <c r="J86" i="3"/>
  <c r="I86" i="3"/>
  <c r="H86" i="3"/>
  <c r="G86" i="3"/>
  <c r="F86" i="3"/>
  <c r="E86" i="3"/>
  <c r="D86" i="3"/>
  <c r="C86" i="3"/>
  <c r="L85" i="3"/>
  <c r="K85" i="3"/>
  <c r="J85" i="3"/>
  <c r="I85" i="3"/>
  <c r="H85" i="3"/>
  <c r="G85" i="3"/>
  <c r="F85" i="3"/>
  <c r="E85" i="3"/>
  <c r="D85" i="3"/>
  <c r="C85" i="3"/>
  <c r="L84" i="3"/>
  <c r="K84" i="3"/>
  <c r="J84" i="3"/>
  <c r="I84" i="3"/>
  <c r="H84" i="3"/>
  <c r="G84" i="3"/>
  <c r="F84" i="3"/>
  <c r="E84" i="3"/>
  <c r="D84" i="3"/>
  <c r="C84" i="3"/>
  <c r="L83" i="3"/>
  <c r="K83" i="3"/>
  <c r="J83" i="3"/>
  <c r="I83" i="3"/>
  <c r="H83" i="3"/>
  <c r="G83" i="3"/>
  <c r="F83" i="3"/>
  <c r="E83" i="3"/>
  <c r="D83" i="3"/>
  <c r="C83" i="3"/>
  <c r="L82" i="3"/>
  <c r="K82" i="3"/>
  <c r="J82" i="3"/>
  <c r="I82" i="3"/>
  <c r="H82" i="3"/>
  <c r="G82" i="3"/>
  <c r="F82" i="3"/>
  <c r="E82" i="3"/>
  <c r="D82" i="3"/>
  <c r="C82" i="3"/>
  <c r="L81" i="3"/>
  <c r="K81" i="3"/>
  <c r="J81" i="3"/>
  <c r="I81" i="3"/>
  <c r="H81" i="3"/>
  <c r="G81" i="3"/>
  <c r="F81" i="3"/>
  <c r="E81" i="3"/>
  <c r="D81" i="3"/>
  <c r="C81" i="3"/>
  <c r="L80" i="3"/>
  <c r="K80" i="3"/>
  <c r="J80" i="3"/>
  <c r="I80" i="3"/>
  <c r="H80" i="3"/>
  <c r="G80" i="3"/>
  <c r="F80" i="3"/>
  <c r="E80" i="3"/>
  <c r="D80" i="3"/>
  <c r="C80" i="3"/>
  <c r="L79" i="3"/>
  <c r="K79" i="3"/>
  <c r="J79" i="3"/>
  <c r="I79" i="3"/>
  <c r="H79" i="3"/>
  <c r="G79" i="3"/>
  <c r="F79" i="3"/>
  <c r="E79" i="3"/>
  <c r="D79" i="3"/>
  <c r="C79" i="3"/>
  <c r="P4" i="5"/>
  <c r="L75" i="3"/>
  <c r="K75" i="3"/>
  <c r="J75" i="3"/>
  <c r="I75" i="3"/>
  <c r="H75" i="3"/>
  <c r="G75" i="3"/>
  <c r="F75" i="3"/>
  <c r="E75" i="3"/>
  <c r="D75" i="3"/>
  <c r="C75" i="3"/>
  <c r="L74" i="3"/>
  <c r="K74" i="3"/>
  <c r="J74" i="3"/>
  <c r="I74" i="3"/>
  <c r="H74" i="3"/>
  <c r="G74" i="3"/>
  <c r="F74" i="3"/>
  <c r="E74" i="3"/>
  <c r="D74" i="3"/>
  <c r="C74" i="3"/>
  <c r="L73" i="3"/>
  <c r="K73" i="3"/>
  <c r="J73" i="3"/>
  <c r="I73" i="3"/>
  <c r="H73" i="3"/>
  <c r="G73" i="3"/>
  <c r="F73" i="3"/>
  <c r="E73" i="3"/>
  <c r="D73" i="3"/>
  <c r="C73" i="3"/>
  <c r="L72" i="3"/>
  <c r="K72" i="3"/>
  <c r="J72" i="3"/>
  <c r="I72" i="3"/>
  <c r="H72" i="3"/>
  <c r="G72" i="3"/>
  <c r="F72" i="3"/>
  <c r="E72" i="3"/>
  <c r="D72" i="3"/>
  <c r="C72" i="3"/>
  <c r="L71" i="3"/>
  <c r="K71" i="3"/>
  <c r="J71" i="3"/>
  <c r="I71" i="3"/>
  <c r="H71" i="3"/>
  <c r="G71" i="3"/>
  <c r="F71" i="3"/>
  <c r="E71" i="3"/>
  <c r="D71" i="3"/>
  <c r="C71" i="3"/>
  <c r="L57" i="3"/>
  <c r="K57" i="3"/>
  <c r="J57" i="3"/>
  <c r="I57" i="3"/>
  <c r="H57" i="3"/>
  <c r="G57" i="3"/>
  <c r="F57" i="3"/>
  <c r="E57" i="3"/>
  <c r="D57" i="3"/>
  <c r="C57" i="3"/>
  <c r="L62" i="3"/>
  <c r="K62" i="3"/>
  <c r="J62" i="3"/>
  <c r="I62" i="3"/>
  <c r="H62" i="3"/>
  <c r="G62" i="3"/>
  <c r="F62" i="3"/>
  <c r="E62" i="3"/>
  <c r="D62" i="3"/>
  <c r="C62" i="3"/>
  <c r="L61" i="3"/>
  <c r="K61" i="3"/>
  <c r="J61" i="3"/>
  <c r="I61" i="3"/>
  <c r="H61" i="3"/>
  <c r="G61" i="3"/>
  <c r="F61" i="3"/>
  <c r="E61" i="3"/>
  <c r="D61" i="3"/>
  <c r="C61" i="3"/>
  <c r="L60" i="3"/>
  <c r="K60" i="3"/>
  <c r="J60" i="3"/>
  <c r="I60" i="3"/>
  <c r="H60" i="3"/>
  <c r="G60" i="3"/>
  <c r="G63" i="3" s="1"/>
  <c r="F60" i="3"/>
  <c r="E60" i="3"/>
  <c r="D60" i="3"/>
  <c r="C60" i="3"/>
  <c r="L56" i="3"/>
  <c r="K56" i="3"/>
  <c r="J56" i="3"/>
  <c r="I56" i="3"/>
  <c r="H56" i="3"/>
  <c r="G56" i="3"/>
  <c r="F56" i="3"/>
  <c r="E56" i="3"/>
  <c r="D56" i="3"/>
  <c r="C56" i="3"/>
  <c r="L55" i="3"/>
  <c r="K55" i="3"/>
  <c r="J55" i="3"/>
  <c r="I55" i="3"/>
  <c r="H55" i="3"/>
  <c r="G55" i="3"/>
  <c r="F55" i="3"/>
  <c r="E55" i="3"/>
  <c r="D55" i="3"/>
  <c r="C55" i="3"/>
  <c r="L54" i="3"/>
  <c r="K54" i="3"/>
  <c r="J54" i="3"/>
  <c r="I54" i="3"/>
  <c r="H54" i="3"/>
  <c r="G54" i="3"/>
  <c r="F54" i="3"/>
  <c r="E54" i="3"/>
  <c r="D54" i="3"/>
  <c r="C54" i="3"/>
  <c r="L52" i="3"/>
  <c r="K52" i="3"/>
  <c r="J52" i="3"/>
  <c r="I52" i="3"/>
  <c r="H52" i="3"/>
  <c r="G52" i="3"/>
  <c r="F52" i="3"/>
  <c r="E52" i="3"/>
  <c r="D52" i="3"/>
  <c r="C52" i="3"/>
  <c r="L51" i="3"/>
  <c r="K51" i="3"/>
  <c r="J51" i="3"/>
  <c r="I51" i="3"/>
  <c r="H51" i="3"/>
  <c r="G51" i="3"/>
  <c r="F51" i="3"/>
  <c r="E51" i="3"/>
  <c r="D51" i="3"/>
  <c r="C51" i="3"/>
  <c r="L50" i="3"/>
  <c r="K50" i="3"/>
  <c r="J50" i="3"/>
  <c r="I50" i="3"/>
  <c r="H50" i="3"/>
  <c r="G50" i="3"/>
  <c r="F50" i="3"/>
  <c r="E50" i="3"/>
  <c r="D50" i="3"/>
  <c r="C50" i="3"/>
  <c r="L49" i="3"/>
  <c r="K49" i="3"/>
  <c r="J49" i="3"/>
  <c r="I49" i="3"/>
  <c r="H49" i="3"/>
  <c r="G49" i="3"/>
  <c r="F49" i="3"/>
  <c r="E49" i="3"/>
  <c r="D49" i="3"/>
  <c r="C49" i="3"/>
  <c r="L48" i="3"/>
  <c r="K48" i="3"/>
  <c r="J48" i="3"/>
  <c r="I48" i="3"/>
  <c r="H48" i="3"/>
  <c r="G48" i="3"/>
  <c r="F48" i="3"/>
  <c r="E48" i="3"/>
  <c r="D48" i="3"/>
  <c r="C48" i="3"/>
  <c r="L36" i="3"/>
  <c r="L41" i="3" s="1"/>
  <c r="K36" i="3"/>
  <c r="K41" i="3" s="1"/>
  <c r="J36" i="3"/>
  <c r="J41" i="3" s="1"/>
  <c r="I36" i="3"/>
  <c r="I41" i="3" s="1"/>
  <c r="H36" i="3"/>
  <c r="H41" i="3" s="1"/>
  <c r="G36" i="3"/>
  <c r="G41" i="3" s="1"/>
  <c r="F36" i="3"/>
  <c r="F41" i="3" s="1"/>
  <c r="E36" i="3"/>
  <c r="E41" i="3" s="1"/>
  <c r="D36" i="3"/>
  <c r="D41" i="3" s="1"/>
  <c r="C36" i="3"/>
  <c r="C41" i="3" s="1"/>
  <c r="M30" i="3"/>
  <c r="L30" i="3"/>
  <c r="K30" i="3"/>
  <c r="J30" i="3"/>
  <c r="I30" i="3"/>
  <c r="H30" i="3"/>
  <c r="G30" i="3"/>
  <c r="F30" i="3"/>
  <c r="E30" i="3"/>
  <c r="D30" i="3"/>
  <c r="C30" i="3"/>
  <c r="M24" i="3"/>
  <c r="L24" i="3"/>
  <c r="K24" i="3"/>
  <c r="J24" i="3"/>
  <c r="I24" i="3"/>
  <c r="H24" i="3"/>
  <c r="G24" i="3"/>
  <c r="F24" i="3"/>
  <c r="E24" i="3"/>
  <c r="D24" i="3"/>
  <c r="C24" i="3"/>
  <c r="M21" i="3"/>
  <c r="L21" i="3"/>
  <c r="K21" i="3"/>
  <c r="J21" i="3"/>
  <c r="I21" i="3"/>
  <c r="H21" i="3"/>
  <c r="G21" i="3"/>
  <c r="F21" i="3"/>
  <c r="E21" i="3"/>
  <c r="D21" i="3"/>
  <c r="C21" i="3"/>
  <c r="M9" i="3"/>
  <c r="L9" i="3"/>
  <c r="K9" i="3"/>
  <c r="J9" i="3"/>
  <c r="I9" i="3"/>
  <c r="H9" i="3"/>
  <c r="G9" i="3"/>
  <c r="F9" i="3"/>
  <c r="E9" i="3"/>
  <c r="D9" i="3"/>
  <c r="C9" i="3"/>
  <c r="M18" i="3"/>
  <c r="L15" i="3"/>
  <c r="K15" i="3"/>
  <c r="J15" i="3"/>
  <c r="I15" i="3"/>
  <c r="H15" i="3"/>
  <c r="G15" i="3"/>
  <c r="F15" i="3"/>
  <c r="E15" i="3"/>
  <c r="D15" i="3"/>
  <c r="C15" i="3"/>
  <c r="M6" i="3"/>
  <c r="L6" i="3"/>
  <c r="K6" i="3"/>
  <c r="J6" i="3"/>
  <c r="I6" i="3"/>
  <c r="H6" i="3"/>
  <c r="G6" i="3"/>
  <c r="F6" i="3"/>
  <c r="E6" i="3"/>
  <c r="D6" i="3"/>
  <c r="C6" i="3"/>
  <c r="K3" i="3"/>
  <c r="L3" i="3"/>
  <c r="J3" i="3"/>
  <c r="I3" i="3"/>
  <c r="H3" i="3"/>
  <c r="G3" i="3"/>
  <c r="F3" i="3"/>
  <c r="E3" i="3"/>
  <c r="D3" i="3"/>
  <c r="C3" i="3"/>
  <c r="B2" i="3"/>
  <c r="C89" i="3" l="1"/>
  <c r="E63" i="3"/>
  <c r="H63" i="3"/>
  <c r="C76" i="3"/>
  <c r="C101" i="3" s="1"/>
  <c r="K63" i="3"/>
  <c r="J63" i="3"/>
  <c r="C63" i="3"/>
  <c r="H25" i="3"/>
  <c r="E76" i="3"/>
  <c r="D63" i="3"/>
  <c r="L63" i="3"/>
  <c r="E89" i="3"/>
  <c r="E99" i="3"/>
  <c r="C58" i="3"/>
  <c r="F89" i="3"/>
  <c r="F99" i="3"/>
  <c r="F63" i="3"/>
  <c r="I63" i="3"/>
  <c r="F76" i="3"/>
  <c r="G99" i="3"/>
  <c r="H99" i="3"/>
  <c r="G76" i="3"/>
  <c r="I89" i="3"/>
  <c r="I99" i="3"/>
  <c r="J76" i="3"/>
  <c r="J89" i="3"/>
  <c r="J99" i="3"/>
  <c r="K76" i="3"/>
  <c r="K89" i="3"/>
  <c r="C99" i="3"/>
  <c r="K99" i="3"/>
  <c r="G89" i="3"/>
  <c r="H76" i="3"/>
  <c r="H89" i="3"/>
  <c r="I76" i="3"/>
  <c r="D76" i="3"/>
  <c r="L76" i="3"/>
  <c r="D89" i="3"/>
  <c r="L89" i="3"/>
  <c r="D99" i="3"/>
  <c r="L99" i="3"/>
  <c r="I58" i="3"/>
  <c r="I65" i="3" s="1"/>
  <c r="I67" i="3" s="1"/>
  <c r="J58" i="3"/>
  <c r="K58" i="3"/>
  <c r="D58" i="3"/>
  <c r="L58" i="3"/>
  <c r="E58" i="3"/>
  <c r="E65" i="3" s="1"/>
  <c r="E67" i="3" s="1"/>
  <c r="G12" i="3"/>
  <c r="G13" i="3" s="1"/>
  <c r="F58" i="3"/>
  <c r="G58" i="3"/>
  <c r="G65" i="3" s="1"/>
  <c r="G67" i="3" s="1"/>
  <c r="H58" i="3"/>
  <c r="H65" i="3" s="1"/>
  <c r="H67" i="3" s="1"/>
  <c r="M25" i="3"/>
  <c r="I16" i="3"/>
  <c r="H22" i="3"/>
  <c r="K12" i="3"/>
  <c r="K13" i="3" s="1"/>
  <c r="D12" i="3"/>
  <c r="D18" i="3" s="1"/>
  <c r="J22" i="3"/>
  <c r="C12" i="3"/>
  <c r="C13" i="3" s="1"/>
  <c r="I22" i="3"/>
  <c r="J16" i="3"/>
  <c r="L7" i="3"/>
  <c r="E22" i="3"/>
  <c r="M22" i="3"/>
  <c r="J25" i="3"/>
  <c r="I25" i="3"/>
  <c r="D25" i="3"/>
  <c r="L25" i="3"/>
  <c r="D22" i="3"/>
  <c r="L22" i="3"/>
  <c r="E25" i="3"/>
  <c r="F25" i="3"/>
  <c r="F22" i="3"/>
  <c r="G22" i="3"/>
  <c r="G25" i="3"/>
  <c r="M27" i="3"/>
  <c r="M28" i="3" s="1"/>
  <c r="J10" i="3"/>
  <c r="K25" i="3"/>
  <c r="I12" i="3"/>
  <c r="I13" i="3" s="1"/>
  <c r="J12" i="3"/>
  <c r="J13" i="3" s="1"/>
  <c r="D16" i="3"/>
  <c r="L16" i="3"/>
  <c r="M36" i="3"/>
  <c r="M41" i="3" s="1"/>
  <c r="C25" i="3"/>
  <c r="M7" i="3"/>
  <c r="K22" i="3"/>
  <c r="D7" i="3"/>
  <c r="K10" i="3"/>
  <c r="C22" i="3"/>
  <c r="K7" i="3"/>
  <c r="D10" i="3"/>
  <c r="L10" i="3"/>
  <c r="H16" i="3"/>
  <c r="F7" i="3"/>
  <c r="E16" i="3"/>
  <c r="F12" i="3"/>
  <c r="F13" i="3" s="1"/>
  <c r="F16" i="3"/>
  <c r="M19" i="3"/>
  <c r="H12" i="3"/>
  <c r="H13" i="3" s="1"/>
  <c r="E7" i="3"/>
  <c r="M12" i="3"/>
  <c r="M13" i="3" s="1"/>
  <c r="G16" i="3"/>
  <c r="I7" i="3"/>
  <c r="J7" i="3"/>
  <c r="E10" i="3"/>
  <c r="E12" i="3"/>
  <c r="E13" i="3" s="1"/>
  <c r="G7" i="3"/>
  <c r="C16" i="3"/>
  <c r="K16" i="3"/>
  <c r="L12" i="3"/>
  <c r="L13" i="3" s="1"/>
  <c r="M10" i="3"/>
  <c r="G10" i="3"/>
  <c r="I10" i="3"/>
  <c r="C10" i="3"/>
  <c r="F10" i="3"/>
  <c r="H10" i="3"/>
  <c r="H7" i="3"/>
  <c r="I101" i="3" l="1"/>
  <c r="F101" i="3"/>
  <c r="G101" i="3"/>
  <c r="L101" i="3"/>
  <c r="K101" i="3"/>
  <c r="D101" i="3"/>
  <c r="H101" i="3"/>
  <c r="J101" i="3"/>
  <c r="E101" i="3"/>
  <c r="K65" i="3"/>
  <c r="K67" i="3" s="1"/>
  <c r="J65" i="3"/>
  <c r="J67" i="3" s="1"/>
  <c r="L65" i="3"/>
  <c r="L67" i="3" s="1"/>
  <c r="D65" i="3"/>
  <c r="D67" i="3" s="1"/>
  <c r="C65" i="3"/>
  <c r="C67" i="3" s="1"/>
  <c r="F65" i="3"/>
  <c r="F67" i="3" s="1"/>
  <c r="J18" i="3"/>
  <c r="J19" i="3" s="1"/>
  <c r="G18" i="3"/>
  <c r="D13" i="3"/>
  <c r="K18" i="3"/>
  <c r="K19" i="3" s="1"/>
  <c r="M33" i="3"/>
  <c r="M34" i="3" s="1"/>
  <c r="C18" i="3"/>
  <c r="C19" i="3" s="1"/>
  <c r="M31" i="3"/>
  <c r="I18" i="3"/>
  <c r="I19" i="3" s="1"/>
  <c r="L18" i="3"/>
  <c r="H18" i="3"/>
  <c r="F18" i="3"/>
  <c r="G19" i="3"/>
  <c r="G27" i="3"/>
  <c r="D19" i="3"/>
  <c r="D27" i="3"/>
  <c r="E18" i="3"/>
  <c r="K27" i="3" l="1"/>
  <c r="J27" i="3"/>
  <c r="J33" i="3" s="1"/>
  <c r="M38" i="3"/>
  <c r="C27" i="3"/>
  <c r="C28" i="3" s="1"/>
  <c r="I27" i="3"/>
  <c r="I33" i="3" s="1"/>
  <c r="M42" i="3"/>
  <c r="M44" i="3" s="1"/>
  <c r="K33" i="3"/>
  <c r="K28" i="3"/>
  <c r="K31" i="3"/>
  <c r="F19" i="3"/>
  <c r="F27" i="3"/>
  <c r="I31" i="3"/>
  <c r="H19" i="3"/>
  <c r="H27" i="3"/>
  <c r="G33" i="3"/>
  <c r="G28" i="3"/>
  <c r="G31" i="3"/>
  <c r="L19" i="3"/>
  <c r="L27" i="3"/>
  <c r="E19" i="3"/>
  <c r="E27" i="3"/>
  <c r="J28" i="3"/>
  <c r="J31" i="3"/>
  <c r="D28" i="3"/>
  <c r="D33" i="3"/>
  <c r="D31" i="3"/>
  <c r="I28" i="3" l="1"/>
  <c r="C31" i="3"/>
  <c r="C33" i="3"/>
  <c r="C38" i="3" s="1"/>
  <c r="J34" i="3"/>
  <c r="J38" i="3"/>
  <c r="E28" i="3"/>
  <c r="E33" i="3"/>
  <c r="E31" i="3"/>
  <c r="F33" i="3"/>
  <c r="F28" i="3"/>
  <c r="F31" i="3"/>
  <c r="G38" i="3"/>
  <c r="G34" i="3"/>
  <c r="H33" i="3"/>
  <c r="H28" i="3"/>
  <c r="H31" i="3"/>
  <c r="L33" i="3"/>
  <c r="L28" i="3"/>
  <c r="L31" i="3"/>
  <c r="D34" i="3"/>
  <c r="D38" i="3"/>
  <c r="I34" i="3"/>
  <c r="I38" i="3"/>
  <c r="K34" i="3"/>
  <c r="K38" i="3"/>
  <c r="C34" i="3" l="1"/>
  <c r="K39" i="3"/>
  <c r="K42" i="3"/>
  <c r="K44" i="3" s="1"/>
  <c r="C42" i="3"/>
  <c r="C44" i="3" s="1"/>
  <c r="I44" i="3"/>
  <c r="I42" i="3"/>
  <c r="D39" i="3"/>
  <c r="D42" i="3"/>
  <c r="D44" i="3" s="1"/>
  <c r="J39" i="3"/>
  <c r="J44" i="3"/>
  <c r="J42" i="3"/>
  <c r="G42" i="3"/>
  <c r="G44" i="3" s="1"/>
  <c r="L34" i="3"/>
  <c r="L38" i="3"/>
  <c r="F34" i="3"/>
  <c r="F38" i="3"/>
  <c r="G39" i="3" s="1"/>
  <c r="E34" i="3"/>
  <c r="E38" i="3"/>
  <c r="H38" i="3"/>
  <c r="H34" i="3"/>
  <c r="H39" i="3" l="1"/>
  <c r="H42" i="3"/>
  <c r="H44" i="3" s="1"/>
  <c r="E39" i="3"/>
  <c r="E42" i="3"/>
  <c r="E44" i="3" s="1"/>
  <c r="I39" i="3"/>
  <c r="F39" i="3"/>
  <c r="F42" i="3"/>
  <c r="F44" i="3" s="1"/>
  <c r="L44" i="3"/>
  <c r="L39" i="3"/>
  <c r="L42" i="3"/>
  <c r="M39" i="3"/>
</calcChain>
</file>

<file path=xl/sharedStrings.xml><?xml version="1.0" encoding="utf-8"?>
<sst xmlns="http://schemas.openxmlformats.org/spreadsheetml/2006/main" count="182" uniqueCount="119">
  <si>
    <t>COMPANY NAME</t>
  </si>
  <si>
    <t>ITC LTD</t>
  </si>
  <si>
    <t>LATEST VERSION</t>
  </si>
  <si>
    <t>PLEASE DO NOT MAKE ANY CHANGES TO THIS SHEET</t>
  </si>
  <si>
    <t>CURRENT VERSION</t>
  </si>
  <si>
    <t>META</t>
  </si>
  <si>
    <t>Number of shares</t>
  </si>
  <si>
    <t>Face Value</t>
  </si>
  <si>
    <t>Current Price</t>
  </si>
  <si>
    <t>Market Capitalization</t>
  </si>
  <si>
    <t>PROFIT &amp; LOSS</t>
  </si>
  <si>
    <t>Report Date</t>
  </si>
  <si>
    <t>Sales</t>
  </si>
  <si>
    <t>Raw Material Cost</t>
  </si>
  <si>
    <t>Change in Inventory</t>
  </si>
  <si>
    <t>Power and Fuel</t>
  </si>
  <si>
    <t>Other Mfr. Exp</t>
  </si>
  <si>
    <t>Employee Cost</t>
  </si>
  <si>
    <t>Selling and admin</t>
  </si>
  <si>
    <t>Other Expenses</t>
  </si>
  <si>
    <t>Other Income</t>
  </si>
  <si>
    <t>Depreciation</t>
  </si>
  <si>
    <t>Interest</t>
  </si>
  <si>
    <t>Profit before tax</t>
  </si>
  <si>
    <t>Tax</t>
  </si>
  <si>
    <t>Net profit</t>
  </si>
  <si>
    <t>Dividend Amount</t>
  </si>
  <si>
    <t>Effective Tax Rate</t>
  </si>
  <si>
    <t>EBITDA</t>
  </si>
  <si>
    <t>Quarters</t>
  </si>
  <si>
    <t>Expenses</t>
  </si>
  <si>
    <t>Operating Profit</t>
  </si>
  <si>
    <t>BALANCE SHEET</t>
  </si>
  <si>
    <t>Equity Share Capital</t>
  </si>
  <si>
    <t>Reserves</t>
  </si>
  <si>
    <t>Borrowings</t>
  </si>
  <si>
    <t>Other Liabilities</t>
  </si>
  <si>
    <t>Total</t>
  </si>
  <si>
    <t>Net Block</t>
  </si>
  <si>
    <t>Capital Work in Progress</t>
  </si>
  <si>
    <t>Investments</t>
  </si>
  <si>
    <t>Other Assets</t>
  </si>
  <si>
    <t>Receivables</t>
  </si>
  <si>
    <t>Inventory</t>
  </si>
  <si>
    <t>Cash &amp; Bank</t>
  </si>
  <si>
    <t>No. of Equity Shares</t>
  </si>
  <si>
    <t>New Bonus Shares</t>
  </si>
  <si>
    <t>Face value</t>
  </si>
  <si>
    <t>CASH FLOW:</t>
  </si>
  <si>
    <t>Cash from Operating Activity</t>
  </si>
  <si>
    <t>Cash from Investing Activity</t>
  </si>
  <si>
    <t>Cash from Financing Activity</t>
  </si>
  <si>
    <t>Net Cash Flow</t>
  </si>
  <si>
    <t>PRICE:</t>
  </si>
  <si>
    <t>DERIVED:</t>
  </si>
  <si>
    <t>Adjusted Equity Shares in Cr</t>
  </si>
  <si>
    <t>Years</t>
  </si>
  <si>
    <t>LTM</t>
  </si>
  <si>
    <t>#</t>
  </si>
  <si>
    <t>Income Statement</t>
  </si>
  <si>
    <t>Sales Growth</t>
  </si>
  <si>
    <t>-</t>
  </si>
  <si>
    <t>COGS</t>
  </si>
  <si>
    <t>COGS as % of Sales</t>
  </si>
  <si>
    <t>Gross Profit</t>
  </si>
  <si>
    <t>Selling &amp; General Expenses</t>
  </si>
  <si>
    <t>S&amp;G Expenses as a % of Sales</t>
  </si>
  <si>
    <t>EBITDA as a % of Sales</t>
  </si>
  <si>
    <t>Gross Margin</t>
  </si>
  <si>
    <t xml:space="preserve">Interest as a % of Sales </t>
  </si>
  <si>
    <t>Depreciation as a % of Sales</t>
  </si>
  <si>
    <t>Earnings Before Tax</t>
  </si>
  <si>
    <t>EBT as a % of Sales</t>
  </si>
  <si>
    <t>Net Income</t>
  </si>
  <si>
    <t>Net Margin</t>
  </si>
  <si>
    <t>Equity Shares Outstanding</t>
  </si>
  <si>
    <t>Earnings Per Share</t>
  </si>
  <si>
    <t>Dividends Per Share</t>
  </si>
  <si>
    <t>EPS Growth %</t>
  </si>
  <si>
    <t>Dividend Payout Ratio</t>
  </si>
  <si>
    <t>Retained Earnings</t>
  </si>
  <si>
    <t>Total Liabilities</t>
  </si>
  <si>
    <t>Fixed Capital Net Block</t>
  </si>
  <si>
    <t>Total Non Current Assets</t>
  </si>
  <si>
    <t>Total Current Assets</t>
  </si>
  <si>
    <t>Total Assets</t>
  </si>
  <si>
    <t>Check</t>
  </si>
  <si>
    <t>Cash from Operating Activity -</t>
  </si>
  <si>
    <t>Profit from operations</t>
  </si>
  <si>
    <t>Payables</t>
  </si>
  <si>
    <t>Working capital changes</t>
  </si>
  <si>
    <t>Direct taxes</t>
  </si>
  <si>
    <t>Cash from Investing Activity -</t>
  </si>
  <si>
    <t>Fixed assets purchased</t>
  </si>
  <si>
    <t>Fixed assets sold</t>
  </si>
  <si>
    <t>Investments purchased</t>
  </si>
  <si>
    <t>Investments sold</t>
  </si>
  <si>
    <t>Interest received</t>
  </si>
  <si>
    <t>Dividends received</t>
  </si>
  <si>
    <t>Invest in subsidiaries</t>
  </si>
  <si>
    <t>Investment in group cos</t>
  </si>
  <si>
    <t>Redemp n Canc of Shares</t>
  </si>
  <si>
    <t>Other investing items</t>
  </si>
  <si>
    <t>Cash from Financing Activity -</t>
  </si>
  <si>
    <t>Proceeds from shares</t>
  </si>
  <si>
    <t>Proceeds from borrowings</t>
  </si>
  <si>
    <t>Repayment of borrowings</t>
  </si>
  <si>
    <t>Proceeds from deposits</t>
  </si>
  <si>
    <t>Interest paid fin</t>
  </si>
  <si>
    <t>Dividends paid</t>
  </si>
  <si>
    <t>Financial liabilities</t>
  </si>
  <si>
    <t>Other financing items</t>
  </si>
  <si>
    <t>Cash Flow Statements</t>
  </si>
  <si>
    <t>Cash From Operating Activities</t>
  </si>
  <si>
    <t>Operating Activities</t>
  </si>
  <si>
    <t>Investing Activities</t>
  </si>
  <si>
    <t>Cash From Investing Activities</t>
  </si>
  <si>
    <t>Financing Activities</t>
  </si>
  <si>
    <t>Cash From Financing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</si>
</sst>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₹&quot;#,##0.0_);\(&quot;₹&quot;#,##0.0\);\-"/>
    <numFmt numFmtId="165" formatCode="0.00%;\(0.00%\)"/>
    <numFmt numFmtId="166" formatCode="&quot;₹&quot;#,##0.0_);\(&quot;₹&quot;#,##0.0\)"/>
    <numFmt numFmtId="167" formatCode="#,##0.0_);\(#,##0.0\)"/>
    <numFmt numFmtId="168" formatCode="#.00%_);\(#.00%\)"/>
    <numFmt numFmtId="169" formatCode="0.00%_);\(0.00%\)"/>
  </numFmts>
  <fonts count="12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u/>
      <sz val="10"/>
      <color rgb="FF0563C1"/>
      <name val="Arial"/>
      <family val="2"/>
    </font>
    <font>
      <sz val="10"/>
      <color theme="1"/>
      <name val="Arial"/>
      <family val="2"/>
    </font>
    <font>
      <b/>
      <sz val="10"/>
      <color rgb="FFFFFFFF"/>
      <name val="Arial"/>
      <family val="2"/>
    </font>
    <font>
      <i/>
      <sz val="11"/>
      <color theme="1"/>
      <name val="Calibri"/>
      <family val="2"/>
    </font>
    <font>
      <i/>
      <sz val="11"/>
      <color theme="0" tint="-0.34998626667073579"/>
      <name val="Calibri"/>
      <family val="2"/>
    </font>
    <font>
      <i/>
      <sz val="11"/>
      <color theme="0" tint="-0.249977111117893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4" fontId="6" fillId="0" borderId="0" xfId="0" applyNumberFormat="1" applyFont="1"/>
    <xf numFmtId="17" fontId="0" fillId="0" borderId="0" xfId="0" applyNumberFormat="1"/>
    <xf numFmtId="17" fontId="7" fillId="0" borderId="0" xfId="0" applyNumberFormat="1" applyFont="1"/>
    <xf numFmtId="9" fontId="6" fillId="0" borderId="0" xfId="0" applyNumberFormat="1" applyFont="1"/>
    <xf numFmtId="0" fontId="3" fillId="0" borderId="0" xfId="0" applyFont="1"/>
    <xf numFmtId="17" fontId="4" fillId="0" borderId="0" xfId="0" applyNumberFormat="1" applyFont="1"/>
    <xf numFmtId="0" fontId="2" fillId="2" borderId="0" xfId="0" applyFont="1" applyFill="1"/>
    <xf numFmtId="17" fontId="2" fillId="2" borderId="0" xfId="0" applyNumberFormat="1" applyFont="1" applyFill="1"/>
    <xf numFmtId="0" fontId="2" fillId="2" borderId="0" xfId="0" applyFont="1" applyFill="1" applyAlignment="1">
      <alignment horizontal="right"/>
    </xf>
    <xf numFmtId="164" fontId="0" fillId="0" borderId="0" xfId="0" applyNumberFormat="1"/>
    <xf numFmtId="10" fontId="0" fillId="0" borderId="0" xfId="1" applyNumberFormat="1" applyFont="1"/>
    <xf numFmtId="0" fontId="8" fillId="0" borderId="0" xfId="0" applyFont="1"/>
    <xf numFmtId="0" fontId="9" fillId="0" borderId="0" xfId="0" applyFont="1"/>
    <xf numFmtId="165" fontId="9" fillId="0" borderId="0" xfId="0" applyNumberFormat="1" applyFont="1" applyAlignment="1">
      <alignment horizontal="right"/>
    </xf>
    <xf numFmtId="165" fontId="9" fillId="0" borderId="0" xfId="1" applyNumberFormat="1" applyFont="1"/>
    <xf numFmtId="0" fontId="10" fillId="0" borderId="0" xfId="0" applyFont="1"/>
    <xf numFmtId="10" fontId="10" fillId="0" borderId="0" xfId="1" applyNumberFormat="1" applyFont="1"/>
    <xf numFmtId="166" fontId="0" fillId="0" borderId="0" xfId="0" applyNumberFormat="1"/>
    <xf numFmtId="167" fontId="0" fillId="0" borderId="0" xfId="0" applyNumberFormat="1"/>
    <xf numFmtId="0" fontId="2" fillId="0" borderId="0" xfId="0" applyFont="1"/>
    <xf numFmtId="17" fontId="2" fillId="0" borderId="0" xfId="0" applyNumberFormat="1" applyFont="1"/>
    <xf numFmtId="0" fontId="2" fillId="0" borderId="0" xfId="0" applyFont="1" applyAlignment="1">
      <alignment horizontal="right"/>
    </xf>
    <xf numFmtId="0" fontId="0" fillId="3" borderId="0" xfId="0" applyFill="1"/>
    <xf numFmtId="168" fontId="10" fillId="0" borderId="0" xfId="1" applyNumberFormat="1" applyFont="1"/>
    <xf numFmtId="169" fontId="10" fillId="0" borderId="0" xfId="1" applyNumberFormat="1" applyFont="1"/>
    <xf numFmtId="0" fontId="11" fillId="0" borderId="0" xfId="0" applyFont="1"/>
    <xf numFmtId="0" fontId="3" fillId="3" borderId="0" xfId="0" applyFont="1" applyFill="1"/>
    <xf numFmtId="164" fontId="3" fillId="0" borderId="0" xfId="0" applyNumberFormat="1" applyFont="1"/>
    <xf numFmtId="3" fontId="0" fillId="0" borderId="0" xfId="0" applyNumberFormat="1"/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colors>
    <mruColors>
      <color rgb="FF61CBC8"/>
      <color rgb="FFFFFF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65281-ACA6-B441-87CE-0B9636766E9A}">
  <sheetPr>
    <tabColor theme="4"/>
  </sheetPr>
  <dimension ref="A1"/>
  <sheetViews>
    <sheetView workbookViewId="0">
      <selection activeCell="E37" sqref="E37"/>
    </sheetView>
  </sheetViews>
  <sheetFormatPr baseColWidth="10" defaultRowHeight="1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2B9C8-D7F1-F646-BB95-0448D9F8552A}">
  <dimension ref="A2:XFA101"/>
  <sheetViews>
    <sheetView showGridLines="0" tabSelected="1" zoomScale="125" zoomScaleNormal="125" workbookViewId="0">
      <pane ySplit="3" topLeftCell="A4" activePane="bottomLeft" state="frozen"/>
      <selection pane="bottomLeft" activeCell="D84" sqref="D84"/>
    </sheetView>
  </sheetViews>
  <sheetFormatPr baseColWidth="10" defaultRowHeight="15" x14ac:dyDescent="0.2"/>
  <cols>
    <col min="1" max="1" width="2" customWidth="1"/>
    <col min="2" max="2" width="25.83203125" customWidth="1"/>
    <col min="3" max="3" width="11.1640625" bestFit="1" customWidth="1"/>
    <col min="13" max="13" width="11.5" bestFit="1" customWidth="1"/>
  </cols>
  <sheetData>
    <row r="2" spans="1:13" x14ac:dyDescent="0.2">
      <c r="B2" s="34" t="str">
        <f>"Historical Financial Statement - "&amp;'Data Sheet'!B1</f>
        <v>Historical Financial Statement - ITC LTD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x14ac:dyDescent="0.2">
      <c r="B3" s="11" t="s">
        <v>56</v>
      </c>
      <c r="C3" s="12">
        <f>'Data Sheet'!B16</f>
        <v>42460</v>
      </c>
      <c r="D3" s="12">
        <f>'Data Sheet'!C16</f>
        <v>42825</v>
      </c>
      <c r="E3" s="12">
        <f>'Data Sheet'!D16</f>
        <v>43190</v>
      </c>
      <c r="F3" s="12">
        <f>'Data Sheet'!E16</f>
        <v>43555</v>
      </c>
      <c r="G3" s="12">
        <f>'Data Sheet'!F16</f>
        <v>43921</v>
      </c>
      <c r="H3" s="12">
        <f>'Data Sheet'!G16</f>
        <v>44286</v>
      </c>
      <c r="I3" s="12">
        <f>'Data Sheet'!H16</f>
        <v>44651</v>
      </c>
      <c r="J3" s="12">
        <f>'Data Sheet'!I16</f>
        <v>45016</v>
      </c>
      <c r="K3" s="12">
        <f>'Data Sheet'!J16</f>
        <v>45382</v>
      </c>
      <c r="L3" s="12">
        <f>'Data Sheet'!K16</f>
        <v>45747</v>
      </c>
      <c r="M3" s="13" t="s">
        <v>57</v>
      </c>
    </row>
    <row r="4" spans="1:13" x14ac:dyDescent="0.2"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</row>
    <row r="5" spans="1:13" x14ac:dyDescent="0.2">
      <c r="A5" s="27" t="s">
        <v>58</v>
      </c>
      <c r="B5" s="27" t="s">
        <v>59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x14ac:dyDescent="0.2">
      <c r="B6" t="s">
        <v>12</v>
      </c>
      <c r="C6" s="22">
        <f>IFERROR('Data Sheet'!B17,0)</f>
        <v>39192.1</v>
      </c>
      <c r="D6" s="22">
        <f>IFERROR('Data Sheet'!C17,0)</f>
        <v>42767.6</v>
      </c>
      <c r="E6" s="22">
        <f>IFERROR('Data Sheet'!D17,0)</f>
        <v>43448.94</v>
      </c>
      <c r="F6" s="22">
        <f>IFERROR('Data Sheet'!E17,0)</f>
        <v>48339.58</v>
      </c>
      <c r="G6" s="22">
        <f>IFERROR('Data Sheet'!F17,0)</f>
        <v>49387.7</v>
      </c>
      <c r="H6" s="22">
        <f>IFERROR('Data Sheet'!G17,0)</f>
        <v>49257.45</v>
      </c>
      <c r="I6" s="22">
        <f>IFERROR('Data Sheet'!H17,0)</f>
        <v>60644.54</v>
      </c>
      <c r="J6" s="22">
        <f>IFERROR('Data Sheet'!I17,0)</f>
        <v>70919.03</v>
      </c>
      <c r="K6" s="22">
        <f>IFERROR('Data Sheet'!J17,0)</f>
        <v>67931.94</v>
      </c>
      <c r="L6" s="22">
        <f>IFERROR('Data Sheet'!K17,0)</f>
        <v>75323.34</v>
      </c>
      <c r="M6" s="22">
        <f>IFERROR(SUM('Data Sheet'!H42:K42),0)</f>
        <v>79808.72</v>
      </c>
    </row>
    <row r="7" spans="1:13" x14ac:dyDescent="0.2">
      <c r="B7" s="17" t="s">
        <v>60</v>
      </c>
      <c r="C7" s="18" t="s">
        <v>61</v>
      </c>
      <c r="D7" s="19">
        <f>D6/C6-1</f>
        <v>9.1230120355888067E-2</v>
      </c>
      <c r="E7" s="19">
        <f t="shared" ref="E7:M7" si="0">E6/D6-1</f>
        <v>1.5931218960147486E-2</v>
      </c>
      <c r="F7" s="19">
        <f t="shared" si="0"/>
        <v>0.11256062863673999</v>
      </c>
      <c r="G7" s="19">
        <f t="shared" si="0"/>
        <v>2.1682439110972673E-2</v>
      </c>
      <c r="H7" s="19">
        <f t="shared" si="0"/>
        <v>-2.6372963308678443E-3</v>
      </c>
      <c r="I7" s="19">
        <f t="shared" si="0"/>
        <v>0.23117497962237188</v>
      </c>
      <c r="J7" s="19">
        <f t="shared" si="0"/>
        <v>0.1694215175842706</v>
      </c>
      <c r="K7" s="19">
        <f t="shared" si="0"/>
        <v>-4.2119724423754779E-2</v>
      </c>
      <c r="L7" s="19">
        <f t="shared" si="0"/>
        <v>0.10880596078957838</v>
      </c>
      <c r="M7" s="19">
        <f t="shared" si="0"/>
        <v>5.9548341855260256E-2</v>
      </c>
    </row>
    <row r="9" spans="1:13" x14ac:dyDescent="0.2">
      <c r="B9" t="s">
        <v>62</v>
      </c>
      <c r="C9" s="22">
        <f>-IFERROR(SUM('Data Sheet'!B18,'Data Sheet'!B20:B22)-1*'Data Sheet'!B19,0)</f>
        <v>-19162.939999999999</v>
      </c>
      <c r="D9" s="22">
        <f>-IFERROR(SUM('Data Sheet'!C18,'Data Sheet'!C20:C22)-1*'Data Sheet'!C19,0)</f>
        <v>-21949.119999999999</v>
      </c>
      <c r="E9" s="22">
        <f>-IFERROR(SUM('Data Sheet'!D18,'Data Sheet'!D20:D22)-1*'Data Sheet'!D19,0)</f>
        <v>-21967.5</v>
      </c>
      <c r="F9" s="22">
        <f>-IFERROR(SUM('Data Sheet'!E18,'Data Sheet'!E20:E22)-1*'Data Sheet'!E19,0)</f>
        <v>-24215.95</v>
      </c>
      <c r="G9" s="22">
        <f>-IFERROR(SUM('Data Sheet'!F18,'Data Sheet'!F20:F22)-1*'Data Sheet'!F19,0)</f>
        <v>-24330.399999999998</v>
      </c>
      <c r="H9" s="22">
        <f>-IFERROR(SUM('Data Sheet'!G18,'Data Sheet'!G20:G22)-1*'Data Sheet'!G19,0)</f>
        <v>-26881.51</v>
      </c>
      <c r="I9" s="22">
        <f>-IFERROR(SUM('Data Sheet'!H18,'Data Sheet'!H20:H22)-1*'Data Sheet'!H19,0)</f>
        <v>-34053.060000000005</v>
      </c>
      <c r="J9" s="22">
        <f>-IFERROR(SUM('Data Sheet'!I18,'Data Sheet'!I20:I22)-1*'Data Sheet'!I19,0)</f>
        <v>-38302.130000000005</v>
      </c>
      <c r="K9" s="22">
        <f>-IFERROR(SUM('Data Sheet'!J18,'Data Sheet'!J20:J22)-1*'Data Sheet'!J19,0)</f>
        <v>-35665.990000000005</v>
      </c>
      <c r="L9" s="22">
        <f>-IFERROR(SUM('Data Sheet'!K18,'Data Sheet'!K20:K22)-1*'Data Sheet'!K19,0)</f>
        <v>-41469.21</v>
      </c>
      <c r="M9" s="22">
        <f>-IFERROR(SUM('Data Sheet'!H43:K43),0)</f>
        <v>-52895.65</v>
      </c>
    </row>
    <row r="10" spans="1:13" x14ac:dyDescent="0.2">
      <c r="B10" s="20" t="s">
        <v>63</v>
      </c>
      <c r="C10" s="21">
        <f>-C9/C6</f>
        <v>0.48894904840516329</v>
      </c>
      <c r="D10" s="21">
        <f t="shared" ref="D10:M10" si="1">-D9/D6</f>
        <v>0.51321841768067411</v>
      </c>
      <c r="E10" s="21">
        <f t="shared" si="1"/>
        <v>0.50559346211898382</v>
      </c>
      <c r="F10" s="21">
        <f t="shared" si="1"/>
        <v>0.50095491106873502</v>
      </c>
      <c r="G10" s="21">
        <f t="shared" si="1"/>
        <v>0.49264088021916386</v>
      </c>
      <c r="H10" s="21">
        <f t="shared" si="1"/>
        <v>0.54573490913557243</v>
      </c>
      <c r="I10" s="21">
        <f t="shared" si="1"/>
        <v>0.56151897598695621</v>
      </c>
      <c r="J10" s="21">
        <f t="shared" si="1"/>
        <v>0.54008254202010386</v>
      </c>
      <c r="K10" s="21">
        <f t="shared" si="1"/>
        <v>0.52502534154037117</v>
      </c>
      <c r="L10" s="21">
        <f t="shared" si="1"/>
        <v>0.55054927197864567</v>
      </c>
      <c r="M10" s="21">
        <f t="shared" si="1"/>
        <v>0.66278033277566661</v>
      </c>
    </row>
    <row r="12" spans="1:13" x14ac:dyDescent="0.2">
      <c r="B12" t="s">
        <v>64</v>
      </c>
      <c r="C12" s="22">
        <f>C6+C9</f>
        <v>20029.16</v>
      </c>
      <c r="D12" s="22">
        <f t="shared" ref="D12:M12" si="2">D6+D9</f>
        <v>20818.48</v>
      </c>
      <c r="E12" s="22">
        <f t="shared" si="2"/>
        <v>21481.440000000002</v>
      </c>
      <c r="F12" s="22">
        <f t="shared" si="2"/>
        <v>24123.63</v>
      </c>
      <c r="G12" s="22">
        <f t="shared" si="2"/>
        <v>25057.3</v>
      </c>
      <c r="H12" s="22">
        <f t="shared" si="2"/>
        <v>22375.94</v>
      </c>
      <c r="I12" s="22">
        <f t="shared" si="2"/>
        <v>26591.479999999996</v>
      </c>
      <c r="J12" s="22">
        <f t="shared" si="2"/>
        <v>32616.899999999994</v>
      </c>
      <c r="K12" s="22">
        <f t="shared" si="2"/>
        <v>32265.949999999997</v>
      </c>
      <c r="L12" s="22">
        <f t="shared" si="2"/>
        <v>33854.129999999997</v>
      </c>
      <c r="M12" s="22">
        <f t="shared" si="2"/>
        <v>26913.07</v>
      </c>
    </row>
    <row r="13" spans="1:13" x14ac:dyDescent="0.2">
      <c r="B13" s="20" t="s">
        <v>68</v>
      </c>
      <c r="C13" s="21">
        <f>C12/C6</f>
        <v>0.51105095159483671</v>
      </c>
      <c r="D13" s="21">
        <f t="shared" ref="D13:M13" si="3">D12/D6</f>
        <v>0.48678158231932583</v>
      </c>
      <c r="E13" s="21">
        <f t="shared" si="3"/>
        <v>0.49440653788101624</v>
      </c>
      <c r="F13" s="21">
        <f t="shared" si="3"/>
        <v>0.49904508893126504</v>
      </c>
      <c r="G13" s="21">
        <f t="shared" si="3"/>
        <v>0.50735911978083614</v>
      </c>
      <c r="H13" s="21">
        <f t="shared" si="3"/>
        <v>0.45426509086442762</v>
      </c>
      <c r="I13" s="21">
        <f t="shared" si="3"/>
        <v>0.43848102401304379</v>
      </c>
      <c r="J13" s="21">
        <f t="shared" si="3"/>
        <v>0.45991745797989614</v>
      </c>
      <c r="K13" s="21">
        <f t="shared" si="3"/>
        <v>0.47497465845962877</v>
      </c>
      <c r="L13" s="21">
        <f t="shared" si="3"/>
        <v>0.44945072802135433</v>
      </c>
      <c r="M13" s="21">
        <f t="shared" si="3"/>
        <v>0.33721966722433339</v>
      </c>
    </row>
    <row r="15" spans="1:13" x14ac:dyDescent="0.2">
      <c r="B15" t="s">
        <v>65</v>
      </c>
      <c r="C15" s="22">
        <f>-IFERROR(SUM('Data Sheet'!B23:B24),0)</f>
        <v>-5497.67</v>
      </c>
      <c r="D15" s="22">
        <f>-IFERROR(SUM('Data Sheet'!C23:C24),0)</f>
        <v>-5348.9699999999993</v>
      </c>
      <c r="E15" s="22">
        <f>-IFERROR(SUM('Data Sheet'!D23:D24),0)</f>
        <v>-4960.8500000000004</v>
      </c>
      <c r="F15" s="22">
        <f>-IFERROR(SUM('Data Sheet'!E23:E24),0)</f>
        <v>-5586.24</v>
      </c>
      <c r="G15" s="22">
        <f>-IFERROR(SUM('Data Sheet'!F23:F24),0)</f>
        <v>-5713.76</v>
      </c>
      <c r="H15" s="22">
        <f>-IFERROR(SUM('Data Sheet'!G23:G24),0)</f>
        <v>-5311.1600000000008</v>
      </c>
      <c r="I15" s="22">
        <f>-IFERROR(SUM('Data Sheet'!H23:H24),0)</f>
        <v>-5968.33</v>
      </c>
      <c r="J15" s="22">
        <f>-IFERROR(SUM('Data Sheet'!I23:I24),0)</f>
        <v>-6912.6399999999994</v>
      </c>
      <c r="K15" s="22">
        <f>-IFERROR(SUM('Data Sheet'!J23:J24),0)</f>
        <v>-7078.42</v>
      </c>
      <c r="L15" s="22">
        <f>-IFERROR(SUM('Data Sheet'!K23:K24),0)</f>
        <v>-8014.68</v>
      </c>
      <c r="M15" s="23"/>
    </row>
    <row r="16" spans="1:13" x14ac:dyDescent="0.2">
      <c r="B16" s="20" t="s">
        <v>66</v>
      </c>
      <c r="C16" s="21">
        <f>-C15/C6</f>
        <v>0.14027495337070481</v>
      </c>
      <c r="D16" s="21">
        <f t="shared" ref="D16:L16" si="4">-D15/D6</f>
        <v>0.12507061420327537</v>
      </c>
      <c r="E16" s="21">
        <f t="shared" si="4"/>
        <v>0.11417654838069698</v>
      </c>
      <c r="F16" s="21">
        <f t="shared" si="4"/>
        <v>0.11556244386070379</v>
      </c>
      <c r="G16" s="21">
        <f t="shared" si="4"/>
        <v>0.11569196378855465</v>
      </c>
      <c r="H16" s="21">
        <f t="shared" si="4"/>
        <v>0.10782450167436604</v>
      </c>
      <c r="I16" s="21">
        <f t="shared" si="4"/>
        <v>9.8414960357519399E-2</v>
      </c>
      <c r="J16" s="21">
        <f t="shared" si="4"/>
        <v>9.7472286352478302E-2</v>
      </c>
      <c r="K16" s="21">
        <f t="shared" si="4"/>
        <v>0.10419870240714456</v>
      </c>
      <c r="L16" s="21">
        <f t="shared" si="4"/>
        <v>0.10640367248717331</v>
      </c>
    </row>
    <row r="18" spans="1:13" x14ac:dyDescent="0.2">
      <c r="B18" t="s">
        <v>28</v>
      </c>
      <c r="C18" s="22">
        <f>C12+C15</f>
        <v>14531.49</v>
      </c>
      <c r="D18" s="22">
        <f t="shared" ref="D18:L18" si="5">D12+D15</f>
        <v>15469.51</v>
      </c>
      <c r="E18" s="22">
        <f t="shared" si="5"/>
        <v>16520.590000000004</v>
      </c>
      <c r="F18" s="22">
        <f t="shared" si="5"/>
        <v>18537.39</v>
      </c>
      <c r="G18" s="22">
        <f t="shared" si="5"/>
        <v>19343.54</v>
      </c>
      <c r="H18" s="22">
        <f t="shared" si="5"/>
        <v>17064.78</v>
      </c>
      <c r="I18" s="22">
        <f t="shared" si="5"/>
        <v>20623.149999999994</v>
      </c>
      <c r="J18" s="22">
        <f t="shared" si="5"/>
        <v>25704.259999999995</v>
      </c>
      <c r="K18" s="22">
        <f t="shared" si="5"/>
        <v>25187.53</v>
      </c>
      <c r="L18" s="22">
        <f t="shared" si="5"/>
        <v>25839.449999999997</v>
      </c>
      <c r="M18" s="22">
        <f>IFERROR(SUM('Data Sheet'!H51:K51),0)</f>
        <v>27983.82</v>
      </c>
    </row>
    <row r="19" spans="1:13" x14ac:dyDescent="0.2">
      <c r="B19" s="20" t="s">
        <v>67</v>
      </c>
      <c r="C19" s="21">
        <f>C18/C6</f>
        <v>0.37077599822413193</v>
      </c>
      <c r="D19" s="21">
        <f t="shared" ref="D19:M19" si="6">D18/D6</f>
        <v>0.36171096811605047</v>
      </c>
      <c r="E19" s="21">
        <f t="shared" si="6"/>
        <v>0.38022998950031928</v>
      </c>
      <c r="F19" s="21">
        <f t="shared" si="6"/>
        <v>0.38348264507056118</v>
      </c>
      <c r="G19" s="21">
        <f t="shared" si="6"/>
        <v>0.39166715599228152</v>
      </c>
      <c r="H19" s="21">
        <f t="shared" si="6"/>
        <v>0.3464405891900616</v>
      </c>
      <c r="I19" s="21">
        <f t="shared" si="6"/>
        <v>0.34006606365552439</v>
      </c>
      <c r="J19" s="21">
        <f t="shared" si="6"/>
        <v>0.36244517162741785</v>
      </c>
      <c r="K19" s="21">
        <f t="shared" si="6"/>
        <v>0.37077595605248426</v>
      </c>
      <c r="L19" s="21">
        <f t="shared" si="6"/>
        <v>0.34304705553418102</v>
      </c>
      <c r="M19" s="21">
        <f t="shared" si="6"/>
        <v>0.35063612096522784</v>
      </c>
    </row>
    <row r="21" spans="1:13" x14ac:dyDescent="0.2">
      <c r="B21" t="s">
        <v>22</v>
      </c>
      <c r="C21" s="22">
        <f>-IFERROR('Data Sheet'!B27,0)</f>
        <v>-78.13</v>
      </c>
      <c r="D21" s="22">
        <f>-IFERROR('Data Sheet'!C27,0)</f>
        <v>-49.03</v>
      </c>
      <c r="E21" s="22">
        <f>-IFERROR('Data Sheet'!D27,0)</f>
        <v>-115.01</v>
      </c>
      <c r="F21" s="22">
        <f>-IFERROR('Data Sheet'!E27,0)</f>
        <v>-71.400000000000006</v>
      </c>
      <c r="G21" s="22">
        <f>-IFERROR('Data Sheet'!F27,0)</f>
        <v>-81.38</v>
      </c>
      <c r="H21" s="22">
        <f>-IFERROR('Data Sheet'!G27,0)</f>
        <v>-57.97</v>
      </c>
      <c r="I21" s="22">
        <f>-IFERROR('Data Sheet'!H27,0)</f>
        <v>-59.99</v>
      </c>
      <c r="J21" s="22">
        <f>-IFERROR('Data Sheet'!I27,0)</f>
        <v>-77.77</v>
      </c>
      <c r="K21" s="22">
        <f>-IFERROR('Data Sheet'!J27,0)</f>
        <v>-39.11</v>
      </c>
      <c r="L21" s="22">
        <f>-IFERROR('Data Sheet'!K27,0)</f>
        <v>-45.06</v>
      </c>
      <c r="M21" s="22">
        <f>-IFERROR(SUM('Data Sheet'!H46:K46),0)</f>
        <v>-66.900000000000006</v>
      </c>
    </row>
    <row r="22" spans="1:13" x14ac:dyDescent="0.2">
      <c r="B22" s="20" t="s">
        <v>69</v>
      </c>
      <c r="C22" s="21">
        <f>-C21/C6</f>
        <v>1.9935139989946953E-3</v>
      </c>
      <c r="D22" s="21">
        <f t="shared" ref="D22:M22" si="7">-D21/D6</f>
        <v>1.146428604831695E-3</v>
      </c>
      <c r="E22" s="21">
        <f t="shared" si="7"/>
        <v>2.647015094039118E-3</v>
      </c>
      <c r="F22" s="21">
        <f t="shared" si="7"/>
        <v>1.4770504832685763E-3</v>
      </c>
      <c r="G22" s="21">
        <f t="shared" si="7"/>
        <v>1.647778697934911E-3</v>
      </c>
      <c r="H22" s="21">
        <f t="shared" si="7"/>
        <v>1.1768778123918311E-3</v>
      </c>
      <c r="I22" s="21">
        <f t="shared" si="7"/>
        <v>9.8920694262006107E-4</v>
      </c>
      <c r="J22" s="21">
        <f t="shared" si="7"/>
        <v>1.0966027031108574E-3</v>
      </c>
      <c r="K22" s="21">
        <f t="shared" si="7"/>
        <v>5.7572329010477244E-4</v>
      </c>
      <c r="L22" s="21">
        <f t="shared" si="7"/>
        <v>5.9822094984104534E-4</v>
      </c>
      <c r="M22" s="21">
        <f t="shared" si="7"/>
        <v>8.3825426594988622E-4</v>
      </c>
    </row>
    <row r="24" spans="1:13" x14ac:dyDescent="0.2">
      <c r="B24" t="s">
        <v>21</v>
      </c>
      <c r="C24" s="22">
        <f>-IFERROR('Data Sheet'!B26,0)</f>
        <v>-1077.4000000000001</v>
      </c>
      <c r="D24" s="22">
        <f>-IFERROR('Data Sheet'!C26,0)</f>
        <v>-1152.79</v>
      </c>
      <c r="E24" s="22">
        <f>-IFERROR('Data Sheet'!D26,0)</f>
        <v>-1236.28</v>
      </c>
      <c r="F24" s="22">
        <f>-IFERROR('Data Sheet'!E26,0)</f>
        <v>-1396.61</v>
      </c>
      <c r="G24" s="22">
        <f>-IFERROR('Data Sheet'!F26,0)</f>
        <v>-1644.91</v>
      </c>
      <c r="H24" s="22">
        <f>-IFERROR('Data Sheet'!G26,0)</f>
        <v>-1645.59</v>
      </c>
      <c r="I24" s="22">
        <f>-IFERROR('Data Sheet'!H26,0)</f>
        <v>-1732.41</v>
      </c>
      <c r="J24" s="22">
        <f>-IFERROR('Data Sheet'!I26,0)</f>
        <v>-1809.01</v>
      </c>
      <c r="K24" s="22">
        <f>-IFERROR('Data Sheet'!J26,0)</f>
        <v>-1518.05</v>
      </c>
      <c r="L24" s="22">
        <f>-IFERROR('Data Sheet'!K26,0)</f>
        <v>-1646.32</v>
      </c>
      <c r="M24" s="22">
        <f>-IFERROR(SUM('Data Sheet'!H45:K45),0)</f>
        <v>-1699.61</v>
      </c>
    </row>
    <row r="25" spans="1:13" x14ac:dyDescent="0.2">
      <c r="B25" s="20" t="s">
        <v>70</v>
      </c>
      <c r="C25" s="21">
        <f t="shared" ref="C25:L25" si="8">-C24/C6</f>
        <v>2.7490234001240049E-2</v>
      </c>
      <c r="D25" s="21">
        <f t="shared" si="8"/>
        <v>2.6954750792656124E-2</v>
      </c>
      <c r="E25" s="21">
        <f t="shared" si="8"/>
        <v>2.845362855802696E-2</v>
      </c>
      <c r="F25" s="21">
        <f t="shared" si="8"/>
        <v>2.8891645314253867E-2</v>
      </c>
      <c r="G25" s="21">
        <f t="shared" si="8"/>
        <v>3.3306066085280348E-2</v>
      </c>
      <c r="H25" s="21">
        <f t="shared" si="8"/>
        <v>3.3407941336792708E-2</v>
      </c>
      <c r="I25" s="21">
        <f t="shared" si="8"/>
        <v>2.8566627762367396E-2</v>
      </c>
      <c r="J25" s="21">
        <f t="shared" si="8"/>
        <v>2.550810410125463E-2</v>
      </c>
      <c r="K25" s="21">
        <f t="shared" si="8"/>
        <v>2.2346631054552542E-2</v>
      </c>
      <c r="L25" s="21">
        <f t="shared" si="8"/>
        <v>2.1856704707996222E-2</v>
      </c>
      <c r="M25" s="21">
        <f>-M24/M6</f>
        <v>2.1296043840823408E-2</v>
      </c>
    </row>
    <row r="27" spans="1:13" x14ac:dyDescent="0.2">
      <c r="B27" t="s">
        <v>71</v>
      </c>
      <c r="C27" s="22">
        <f>IFERROR(SUM(C18,C21,C24),0)</f>
        <v>13375.960000000001</v>
      </c>
      <c r="D27" s="22">
        <f t="shared" ref="D27:M27" si="9">IFERROR(SUM(D18,D21,D24),0)</f>
        <v>14267.689999999999</v>
      </c>
      <c r="E27" s="22">
        <f t="shared" si="9"/>
        <v>15169.300000000005</v>
      </c>
      <c r="F27" s="22">
        <f t="shared" si="9"/>
        <v>17069.379999999997</v>
      </c>
      <c r="G27" s="22">
        <f t="shared" si="9"/>
        <v>17617.25</v>
      </c>
      <c r="H27" s="22">
        <f t="shared" si="9"/>
        <v>15361.219999999998</v>
      </c>
      <c r="I27" s="22">
        <f t="shared" si="9"/>
        <v>18830.749999999993</v>
      </c>
      <c r="J27" s="22">
        <f t="shared" si="9"/>
        <v>23817.479999999996</v>
      </c>
      <c r="K27" s="22">
        <f t="shared" si="9"/>
        <v>23630.37</v>
      </c>
      <c r="L27" s="22">
        <f t="shared" si="9"/>
        <v>24148.069999999996</v>
      </c>
      <c r="M27" s="22">
        <f t="shared" si="9"/>
        <v>26217.309999999998</v>
      </c>
    </row>
    <row r="28" spans="1:13" x14ac:dyDescent="0.2">
      <c r="B28" s="20" t="s">
        <v>72</v>
      </c>
      <c r="C28" s="28">
        <f>C27/C6</f>
        <v>0.3412922502238972</v>
      </c>
      <c r="D28" s="28">
        <f t="shared" ref="D28:M28" si="10">D27/D6</f>
        <v>0.33360978871856262</v>
      </c>
      <c r="E28" s="28">
        <f t="shared" si="10"/>
        <v>0.34912934584825323</v>
      </c>
      <c r="F28" s="28">
        <f t="shared" si="10"/>
        <v>0.35311394927303874</v>
      </c>
      <c r="G28" s="28">
        <f t="shared" si="10"/>
        <v>0.35671331120906624</v>
      </c>
      <c r="H28" s="28">
        <f t="shared" si="10"/>
        <v>0.31185577004087706</v>
      </c>
      <c r="I28" s="28">
        <f t="shared" si="10"/>
        <v>0.31051022895053687</v>
      </c>
      <c r="J28" s="28">
        <f t="shared" si="10"/>
        <v>0.33584046482305235</v>
      </c>
      <c r="K28" s="28">
        <f t="shared" si="10"/>
        <v>0.34785360170782698</v>
      </c>
      <c r="L28" s="28">
        <f t="shared" si="10"/>
        <v>0.32059212987634372</v>
      </c>
      <c r="M28" s="28">
        <f t="shared" si="10"/>
        <v>0.32850182285845453</v>
      </c>
    </row>
    <row r="30" spans="1:13" x14ac:dyDescent="0.2">
      <c r="B30" t="s">
        <v>24</v>
      </c>
      <c r="C30" s="22">
        <f>-IFERROR('Data Sheet'!B29,0)</f>
        <v>-5358.21</v>
      </c>
      <c r="D30" s="22">
        <f>-IFERROR('Data Sheet'!C29,0)</f>
        <v>-5549.09</v>
      </c>
      <c r="E30" s="22">
        <f>-IFERROR('Data Sheet'!D29,0)</f>
        <v>-5916.43</v>
      </c>
      <c r="F30" s="22">
        <f>-IFERROR('Data Sheet'!E29,0)</f>
        <v>-6313.92</v>
      </c>
      <c r="G30" s="22">
        <f>-IFERROR('Data Sheet'!F29,0)</f>
        <v>-4441.79</v>
      </c>
      <c r="H30" s="22">
        <f>-IFERROR('Data Sheet'!G29,0)</f>
        <v>-4555.29</v>
      </c>
      <c r="I30" s="22">
        <f>-IFERROR('Data Sheet'!H29,0)</f>
        <v>-5237.34</v>
      </c>
      <c r="J30" s="22">
        <f>-IFERROR('Data Sheet'!I29,0)</f>
        <v>-6438.4</v>
      </c>
      <c r="K30" s="22">
        <f>-IFERROR('Data Sheet'!J29,0)</f>
        <v>-6209.46</v>
      </c>
      <c r="L30" s="22">
        <f>-IFERROR('Data Sheet'!K29,0)</f>
        <v>-6890.47</v>
      </c>
      <c r="M30" s="22">
        <f>-IFERROR(SUM('Data Sheet'!H48:K48),0)</f>
        <v>-6993.21</v>
      </c>
    </row>
    <row r="31" spans="1:13" x14ac:dyDescent="0.2">
      <c r="A31" s="20"/>
      <c r="B31" s="28" t="s">
        <v>27</v>
      </c>
      <c r="C31" s="28">
        <f>-C30/C27</f>
        <v>0.40058507950083583</v>
      </c>
      <c r="D31" s="28">
        <f t="shared" ref="D31:M31" si="11">-D30/D27</f>
        <v>0.38892700920751716</v>
      </c>
      <c r="E31" s="28">
        <f t="shared" si="11"/>
        <v>0.39002656681587144</v>
      </c>
      <c r="F31" s="28">
        <f t="shared" si="11"/>
        <v>0.36989744208635589</v>
      </c>
      <c r="G31" s="28">
        <f t="shared" si="11"/>
        <v>0.25212731839532276</v>
      </c>
      <c r="H31" s="28">
        <f t="shared" si="11"/>
        <v>0.29654480568600677</v>
      </c>
      <c r="I31" s="28">
        <f t="shared" si="11"/>
        <v>0.27812699972120081</v>
      </c>
      <c r="J31" s="28">
        <f t="shared" si="11"/>
        <v>0.27032246904374435</v>
      </c>
      <c r="K31" s="28">
        <f t="shared" si="11"/>
        <v>0.2627745566404589</v>
      </c>
      <c r="L31" s="28">
        <f t="shared" si="11"/>
        <v>0.28534247250401384</v>
      </c>
      <c r="M31" s="28">
        <f t="shared" si="11"/>
        <v>0.26674018043803888</v>
      </c>
    </row>
    <row r="33" spans="1:1021 1033:2041 2053:3061 3073:4093 4105:5113 5125:6133 6145:7165 7177:8185 8197:9205 9217:10237 10249:11257 11269:12277 12289:13309 13321:14329 14341:15349 15361:16381" x14ac:dyDescent="0.2">
      <c r="B33" t="s">
        <v>73</v>
      </c>
      <c r="C33" s="22">
        <f>C27+C30</f>
        <v>8017.7500000000009</v>
      </c>
      <c r="D33" s="22">
        <f t="shared" ref="D33:M33" si="12">D27+D30</f>
        <v>8718.5999999999985</v>
      </c>
      <c r="E33" s="22">
        <f t="shared" si="12"/>
        <v>9252.8700000000044</v>
      </c>
      <c r="F33" s="22">
        <f t="shared" si="12"/>
        <v>10755.459999999997</v>
      </c>
      <c r="G33" s="22">
        <f t="shared" si="12"/>
        <v>13175.46</v>
      </c>
      <c r="H33" s="22">
        <f t="shared" si="12"/>
        <v>10805.929999999997</v>
      </c>
      <c r="I33" s="22">
        <f t="shared" si="12"/>
        <v>13593.409999999993</v>
      </c>
      <c r="J33" s="22">
        <f t="shared" si="12"/>
        <v>17379.079999999994</v>
      </c>
      <c r="K33" s="22">
        <f t="shared" si="12"/>
        <v>17420.91</v>
      </c>
      <c r="L33" s="22">
        <f t="shared" si="12"/>
        <v>17257.599999999995</v>
      </c>
      <c r="M33" s="22">
        <f t="shared" si="12"/>
        <v>19224.099999999999</v>
      </c>
    </row>
    <row r="34" spans="1:1021 1033:2041 2053:3061 3073:4093 4105:5113 5125:6133 6145:7165 7177:8185 8197:9205 9217:10237 10249:11257 11269:12277 12289:13309 13321:14329 14341:15349 15361:16381" x14ac:dyDescent="0.2">
      <c r="B34" s="28" t="s">
        <v>74</v>
      </c>
      <c r="C34" s="29">
        <f>C33/C6</f>
        <v>0.20457566703493821</v>
      </c>
      <c r="D34" s="29">
        <f t="shared" ref="D34:M34" si="13">D33/D6</f>
        <v>0.20385993134990035</v>
      </c>
      <c r="E34" s="29">
        <f t="shared" si="13"/>
        <v>0.21295962571238802</v>
      </c>
      <c r="F34" s="29">
        <f t="shared" si="13"/>
        <v>0.22249800267193048</v>
      </c>
      <c r="G34" s="29">
        <f t="shared" si="13"/>
        <v>0.26677614061800814</v>
      </c>
      <c r="H34" s="29">
        <f t="shared" si="13"/>
        <v>0.21937656131204514</v>
      </c>
      <c r="I34" s="29">
        <f t="shared" si="13"/>
        <v>0.2241489505897809</v>
      </c>
      <c r="J34" s="29">
        <f t="shared" si="13"/>
        <v>0.24505524116728605</v>
      </c>
      <c r="K34" s="29">
        <f t="shared" si="13"/>
        <v>0.25644652574326599</v>
      </c>
      <c r="L34" s="29">
        <f t="shared" si="13"/>
        <v>0.22911357887209988</v>
      </c>
      <c r="M34" s="29">
        <f t="shared" si="13"/>
        <v>0.24087718735496569</v>
      </c>
    </row>
    <row r="36" spans="1:1021 1033:2041 2053:3061 3073:4093 4105:5113 5125:6133 6145:7165 7177:8185 8197:9205 9217:10237 10249:11257 11269:12277 12289:13309 13321:14329 14341:15349 15361:16381" x14ac:dyDescent="0.2">
      <c r="B36" t="s">
        <v>75</v>
      </c>
      <c r="C36">
        <f>IFERROR('Data Sheet'!B93,0)</f>
        <v>1207.08</v>
      </c>
      <c r="D36">
        <f>IFERROR('Data Sheet'!C93,0)</f>
        <v>1214.74</v>
      </c>
      <c r="E36">
        <f>IFERROR('Data Sheet'!D93,0)</f>
        <v>1220.43</v>
      </c>
      <c r="F36">
        <f>IFERROR('Data Sheet'!E93,0)</f>
        <v>1225.8599999999999</v>
      </c>
      <c r="G36">
        <f>IFERROR('Data Sheet'!F93,0)</f>
        <v>1229.22</v>
      </c>
      <c r="H36">
        <f>IFERROR('Data Sheet'!G93,0)</f>
        <v>1230.8800000000001</v>
      </c>
      <c r="I36">
        <f>IFERROR('Data Sheet'!H93,0)</f>
        <v>1232.33</v>
      </c>
      <c r="J36">
        <f>IFERROR('Data Sheet'!I93,0)</f>
        <v>1242.8</v>
      </c>
      <c r="K36">
        <f>IFERROR('Data Sheet'!J93,0)</f>
        <v>1248.47</v>
      </c>
      <c r="L36">
        <f>IFERROR('Data Sheet'!K93,0)</f>
        <v>1251.4100000000001</v>
      </c>
      <c r="M36">
        <f>L36</f>
        <v>1251.4100000000001</v>
      </c>
    </row>
    <row r="38" spans="1:1021 1033:2041 2053:3061 3073:4093 4105:5113 5125:6133 6145:7165 7177:8185 8197:9205 9217:10237 10249:11257 11269:12277 12289:13309 13321:14329 14341:15349 15361:16381" x14ac:dyDescent="0.2">
      <c r="B38" t="s">
        <v>76</v>
      </c>
      <c r="C38" s="22">
        <f>IFERROR(C33/C36,0)</f>
        <v>6.6422689465486968</v>
      </c>
      <c r="D38" s="22">
        <f t="shared" ref="D38:M38" si="14">IFERROR(D33/D36,0)</f>
        <v>7.1773383604721985</v>
      </c>
      <c r="E38" s="22">
        <f t="shared" si="14"/>
        <v>7.5816474521275321</v>
      </c>
      <c r="F38" s="22">
        <f t="shared" si="14"/>
        <v>8.773807775765583</v>
      </c>
      <c r="G38" s="22">
        <f t="shared" si="14"/>
        <v>10.718553228876848</v>
      </c>
      <c r="H38" s="22">
        <f t="shared" si="14"/>
        <v>8.7790280124788733</v>
      </c>
      <c r="I38" s="22">
        <f t="shared" si="14"/>
        <v>11.030657372619341</v>
      </c>
      <c r="J38" s="22">
        <f t="shared" si="14"/>
        <v>13.983810749919533</v>
      </c>
      <c r="K38" s="22">
        <f t="shared" si="14"/>
        <v>13.953807460331445</v>
      </c>
      <c r="L38" s="22">
        <f t="shared" si="14"/>
        <v>13.790524288602452</v>
      </c>
      <c r="M38" s="22">
        <f t="shared" si="14"/>
        <v>15.361951718461572</v>
      </c>
    </row>
    <row r="39" spans="1:1021 1033:2041 2053:3061 3073:4093 4105:5113 5125:6133 6145:7165 7177:8185 8197:9205 9217:10237 10249:11257 11269:12277 12289:13309 13321:14329 14341:15349 15361:16381" s="29" customFormat="1" x14ac:dyDescent="0.2">
      <c r="A39" s="28"/>
      <c r="B39" s="29" t="s">
        <v>78</v>
      </c>
      <c r="D39" s="29">
        <f>IFERROR((D38-C38)/C38,0)</f>
        <v>8.0555216632943197E-2</v>
      </c>
      <c r="E39" s="29">
        <f t="shared" ref="E39:M39" si="15">IFERROR((E38-D38)/D38,0)</f>
        <v>5.6331340581905351E-2</v>
      </c>
      <c r="F39" s="29">
        <f t="shared" si="15"/>
        <v>0.15724291206702201</v>
      </c>
      <c r="G39" s="29">
        <f t="shared" si="15"/>
        <v>0.22165352864042784</v>
      </c>
      <c r="H39" s="29">
        <f t="shared" si="15"/>
        <v>-0.18095028078721492</v>
      </c>
      <c r="I39" s="29">
        <f t="shared" si="15"/>
        <v>0.25647820657821219</v>
      </c>
      <c r="J39" s="29">
        <f t="shared" si="15"/>
        <v>0.26772233762156417</v>
      </c>
      <c r="K39" s="29">
        <f t="shared" si="15"/>
        <v>-2.1455732006570639E-3</v>
      </c>
      <c r="L39" s="29">
        <f t="shared" si="15"/>
        <v>-1.1701693046373385E-2</v>
      </c>
      <c r="M39" s="29">
        <f t="shared" si="15"/>
        <v>0.11394979603189336</v>
      </c>
      <c r="Y39" s="28"/>
      <c r="AK39" s="28"/>
      <c r="AW39" s="28"/>
      <c r="BI39" s="28"/>
      <c r="BU39" s="28"/>
      <c r="CG39" s="28"/>
      <c r="CS39" s="28"/>
      <c r="DE39" s="28"/>
      <c r="DQ39" s="28"/>
      <c r="EC39" s="28"/>
      <c r="EO39" s="28"/>
      <c r="FA39" s="28"/>
      <c r="FM39" s="28"/>
      <c r="FY39" s="28"/>
      <c r="GK39" s="28"/>
      <c r="GW39" s="28"/>
      <c r="HI39" s="28"/>
      <c r="HU39" s="28"/>
      <c r="IG39" s="28"/>
      <c r="IS39" s="28"/>
      <c r="JE39" s="28"/>
      <c r="JQ39" s="28"/>
      <c r="KC39" s="28"/>
      <c r="KO39" s="28"/>
      <c r="LA39" s="28"/>
      <c r="LM39" s="28"/>
      <c r="LY39" s="28"/>
      <c r="MK39" s="28"/>
      <c r="MW39" s="28"/>
      <c r="NI39" s="28"/>
      <c r="NU39" s="28"/>
      <c r="OG39" s="28"/>
      <c r="OS39" s="28"/>
      <c r="PE39" s="28"/>
      <c r="PQ39" s="28"/>
      <c r="QC39" s="28"/>
      <c r="QO39" s="28"/>
      <c r="RA39" s="28"/>
      <c r="RM39" s="28"/>
      <c r="RY39" s="28"/>
      <c r="SK39" s="28"/>
      <c r="SW39" s="28"/>
      <c r="TI39" s="28"/>
      <c r="TU39" s="28"/>
      <c r="UG39" s="28"/>
      <c r="US39" s="28"/>
      <c r="VE39" s="28"/>
      <c r="VQ39" s="28"/>
      <c r="WC39" s="28"/>
      <c r="WO39" s="28"/>
      <c r="XA39" s="28"/>
      <c r="XM39" s="28"/>
      <c r="XY39" s="28"/>
      <c r="YK39" s="28"/>
      <c r="YW39" s="28"/>
      <c r="ZI39" s="28"/>
      <c r="ZU39" s="28"/>
      <c r="AAG39" s="28"/>
      <c r="AAS39" s="28"/>
      <c r="ABE39" s="28"/>
      <c r="ABQ39" s="28"/>
      <c r="ACC39" s="28"/>
      <c r="ACO39" s="28"/>
      <c r="ADA39" s="28"/>
      <c r="ADM39" s="28"/>
      <c r="ADY39" s="28"/>
      <c r="AEK39" s="28"/>
      <c r="AEW39" s="28"/>
      <c r="AFI39" s="28"/>
      <c r="AFU39" s="28"/>
      <c r="AGG39" s="28"/>
      <c r="AGS39" s="28"/>
      <c r="AHE39" s="28"/>
      <c r="AHQ39" s="28"/>
      <c r="AIC39" s="28"/>
      <c r="AIO39" s="28"/>
      <c r="AJA39" s="28"/>
      <c r="AJM39" s="28"/>
      <c r="AJY39" s="28"/>
      <c r="AKK39" s="28"/>
      <c r="AKW39" s="28"/>
      <c r="ALI39" s="28"/>
      <c r="ALU39" s="28"/>
      <c r="AMG39" s="28"/>
      <c r="AMS39" s="28"/>
      <c r="ANE39" s="28"/>
      <c r="ANQ39" s="28"/>
      <c r="AOC39" s="28"/>
      <c r="AOO39" s="28"/>
      <c r="APA39" s="28"/>
      <c r="APM39" s="28"/>
      <c r="APY39" s="28"/>
      <c r="AQK39" s="28"/>
      <c r="AQW39" s="28"/>
      <c r="ARI39" s="28"/>
      <c r="ARU39" s="28"/>
      <c r="ASG39" s="28"/>
      <c r="ASS39" s="28"/>
      <c r="ATE39" s="28"/>
      <c r="ATQ39" s="28"/>
      <c r="AUC39" s="28"/>
      <c r="AUO39" s="28"/>
      <c r="AVA39" s="28"/>
      <c r="AVM39" s="28"/>
      <c r="AVY39" s="28"/>
      <c r="AWK39" s="28"/>
      <c r="AWW39" s="28"/>
      <c r="AXI39" s="28"/>
      <c r="AXU39" s="28"/>
      <c r="AYG39" s="28"/>
      <c r="AYS39" s="28"/>
      <c r="AZE39" s="28"/>
      <c r="AZQ39" s="28"/>
      <c r="BAC39" s="28"/>
      <c r="BAO39" s="28"/>
      <c r="BBA39" s="28"/>
      <c r="BBM39" s="28"/>
      <c r="BBY39" s="28"/>
      <c r="BCK39" s="28"/>
      <c r="BCW39" s="28"/>
      <c r="BDI39" s="28"/>
      <c r="BDU39" s="28"/>
      <c r="BEG39" s="28"/>
      <c r="BES39" s="28"/>
      <c r="BFE39" s="28"/>
      <c r="BFQ39" s="28"/>
      <c r="BGC39" s="28"/>
      <c r="BGO39" s="28"/>
      <c r="BHA39" s="28"/>
      <c r="BHM39" s="28"/>
      <c r="BHY39" s="28"/>
      <c r="BIK39" s="28"/>
      <c r="BIW39" s="28"/>
      <c r="BJI39" s="28"/>
      <c r="BJU39" s="28"/>
      <c r="BKG39" s="28"/>
      <c r="BKS39" s="28"/>
      <c r="BLE39" s="28"/>
      <c r="BLQ39" s="28"/>
      <c r="BMC39" s="28"/>
      <c r="BMO39" s="28"/>
      <c r="BNA39" s="28"/>
      <c r="BNM39" s="28"/>
      <c r="BNY39" s="28"/>
      <c r="BOK39" s="28"/>
      <c r="BOW39" s="28"/>
      <c r="BPI39" s="28"/>
      <c r="BPU39" s="28"/>
      <c r="BQG39" s="28"/>
      <c r="BQS39" s="28"/>
      <c r="BRE39" s="28"/>
      <c r="BRQ39" s="28"/>
      <c r="BSC39" s="28"/>
      <c r="BSO39" s="28"/>
      <c r="BTA39" s="28"/>
      <c r="BTM39" s="28"/>
      <c r="BTY39" s="28"/>
      <c r="BUK39" s="28"/>
      <c r="BUW39" s="28"/>
      <c r="BVI39" s="28"/>
      <c r="BVU39" s="28"/>
      <c r="BWG39" s="28"/>
      <c r="BWS39" s="28"/>
      <c r="BXE39" s="28"/>
      <c r="BXQ39" s="28"/>
      <c r="BYC39" s="28"/>
      <c r="BYO39" s="28"/>
      <c r="BZA39" s="28"/>
      <c r="BZM39" s="28"/>
      <c r="BZY39" s="28"/>
      <c r="CAK39" s="28"/>
      <c r="CAW39" s="28"/>
      <c r="CBI39" s="28"/>
      <c r="CBU39" s="28"/>
      <c r="CCG39" s="28"/>
      <c r="CCS39" s="28"/>
      <c r="CDE39" s="28"/>
      <c r="CDQ39" s="28"/>
      <c r="CEC39" s="28"/>
      <c r="CEO39" s="28"/>
      <c r="CFA39" s="28"/>
      <c r="CFM39" s="28"/>
      <c r="CFY39" s="28"/>
      <c r="CGK39" s="28"/>
      <c r="CGW39" s="28"/>
      <c r="CHI39" s="28"/>
      <c r="CHU39" s="28"/>
      <c r="CIG39" s="28"/>
      <c r="CIS39" s="28"/>
      <c r="CJE39" s="28"/>
      <c r="CJQ39" s="28"/>
      <c r="CKC39" s="28"/>
      <c r="CKO39" s="28"/>
      <c r="CLA39" s="28"/>
      <c r="CLM39" s="28"/>
      <c r="CLY39" s="28"/>
      <c r="CMK39" s="28"/>
      <c r="CMW39" s="28"/>
      <c r="CNI39" s="28"/>
      <c r="CNU39" s="28"/>
      <c r="COG39" s="28"/>
      <c r="COS39" s="28"/>
      <c r="CPE39" s="28"/>
      <c r="CPQ39" s="28"/>
      <c r="CQC39" s="28"/>
      <c r="CQO39" s="28"/>
      <c r="CRA39" s="28"/>
      <c r="CRM39" s="28"/>
      <c r="CRY39" s="28"/>
      <c r="CSK39" s="28"/>
      <c r="CSW39" s="28"/>
      <c r="CTI39" s="28"/>
      <c r="CTU39" s="28"/>
      <c r="CUG39" s="28"/>
      <c r="CUS39" s="28"/>
      <c r="CVE39" s="28"/>
      <c r="CVQ39" s="28"/>
      <c r="CWC39" s="28"/>
      <c r="CWO39" s="28"/>
      <c r="CXA39" s="28"/>
      <c r="CXM39" s="28"/>
      <c r="CXY39" s="28"/>
      <c r="CYK39" s="28"/>
      <c r="CYW39" s="28"/>
      <c r="CZI39" s="28"/>
      <c r="CZU39" s="28"/>
      <c r="DAG39" s="28"/>
      <c r="DAS39" s="28"/>
      <c r="DBE39" s="28"/>
      <c r="DBQ39" s="28"/>
      <c r="DCC39" s="28"/>
      <c r="DCO39" s="28"/>
      <c r="DDA39" s="28"/>
      <c r="DDM39" s="28"/>
      <c r="DDY39" s="28"/>
      <c r="DEK39" s="28"/>
      <c r="DEW39" s="28"/>
      <c r="DFI39" s="28"/>
      <c r="DFU39" s="28"/>
      <c r="DGG39" s="28"/>
      <c r="DGS39" s="28"/>
      <c r="DHE39" s="28"/>
      <c r="DHQ39" s="28"/>
      <c r="DIC39" s="28"/>
      <c r="DIO39" s="28"/>
      <c r="DJA39" s="28"/>
      <c r="DJM39" s="28"/>
      <c r="DJY39" s="28"/>
      <c r="DKK39" s="28"/>
      <c r="DKW39" s="28"/>
      <c r="DLI39" s="28"/>
      <c r="DLU39" s="28"/>
      <c r="DMG39" s="28"/>
      <c r="DMS39" s="28"/>
      <c r="DNE39" s="28"/>
      <c r="DNQ39" s="28"/>
      <c r="DOC39" s="28"/>
      <c r="DOO39" s="28"/>
      <c r="DPA39" s="28"/>
      <c r="DPM39" s="28"/>
      <c r="DPY39" s="28"/>
      <c r="DQK39" s="28"/>
      <c r="DQW39" s="28"/>
      <c r="DRI39" s="28"/>
      <c r="DRU39" s="28"/>
      <c r="DSG39" s="28"/>
      <c r="DSS39" s="28"/>
      <c r="DTE39" s="28"/>
      <c r="DTQ39" s="28"/>
      <c r="DUC39" s="28"/>
      <c r="DUO39" s="28"/>
      <c r="DVA39" s="28"/>
      <c r="DVM39" s="28"/>
      <c r="DVY39" s="28"/>
      <c r="DWK39" s="28"/>
      <c r="DWW39" s="28"/>
      <c r="DXI39" s="28"/>
      <c r="DXU39" s="28"/>
      <c r="DYG39" s="28"/>
      <c r="DYS39" s="28"/>
      <c r="DZE39" s="28"/>
      <c r="DZQ39" s="28"/>
      <c r="EAC39" s="28"/>
      <c r="EAO39" s="28"/>
      <c r="EBA39" s="28"/>
      <c r="EBM39" s="28"/>
      <c r="EBY39" s="28"/>
      <c r="ECK39" s="28"/>
      <c r="ECW39" s="28"/>
      <c r="EDI39" s="28"/>
      <c r="EDU39" s="28"/>
      <c r="EEG39" s="28"/>
      <c r="EES39" s="28"/>
      <c r="EFE39" s="28"/>
      <c r="EFQ39" s="28"/>
      <c r="EGC39" s="28"/>
      <c r="EGO39" s="28"/>
      <c r="EHA39" s="28"/>
      <c r="EHM39" s="28"/>
      <c r="EHY39" s="28"/>
      <c r="EIK39" s="28"/>
      <c r="EIW39" s="28"/>
      <c r="EJI39" s="28"/>
      <c r="EJU39" s="28"/>
      <c r="EKG39" s="28"/>
      <c r="EKS39" s="28"/>
      <c r="ELE39" s="28"/>
      <c r="ELQ39" s="28"/>
      <c r="EMC39" s="28"/>
      <c r="EMO39" s="28"/>
      <c r="ENA39" s="28"/>
      <c r="ENM39" s="28"/>
      <c r="ENY39" s="28"/>
      <c r="EOK39" s="28"/>
      <c r="EOW39" s="28"/>
      <c r="EPI39" s="28"/>
      <c r="EPU39" s="28"/>
      <c r="EQG39" s="28"/>
      <c r="EQS39" s="28"/>
      <c r="ERE39" s="28"/>
      <c r="ERQ39" s="28"/>
      <c r="ESC39" s="28"/>
      <c r="ESO39" s="28"/>
      <c r="ETA39" s="28"/>
      <c r="ETM39" s="28"/>
      <c r="ETY39" s="28"/>
      <c r="EUK39" s="28"/>
      <c r="EUW39" s="28"/>
      <c r="EVI39" s="28"/>
      <c r="EVU39" s="28"/>
      <c r="EWG39" s="28"/>
      <c r="EWS39" s="28"/>
      <c r="EXE39" s="28"/>
      <c r="EXQ39" s="28"/>
      <c r="EYC39" s="28"/>
      <c r="EYO39" s="28"/>
      <c r="EZA39" s="28"/>
      <c r="EZM39" s="28"/>
      <c r="EZY39" s="28"/>
      <c r="FAK39" s="28"/>
      <c r="FAW39" s="28"/>
      <c r="FBI39" s="28"/>
      <c r="FBU39" s="28"/>
      <c r="FCG39" s="28"/>
      <c r="FCS39" s="28"/>
      <c r="FDE39" s="28"/>
      <c r="FDQ39" s="28"/>
      <c r="FEC39" s="28"/>
      <c r="FEO39" s="28"/>
      <c r="FFA39" s="28"/>
      <c r="FFM39" s="28"/>
      <c r="FFY39" s="28"/>
      <c r="FGK39" s="28"/>
      <c r="FGW39" s="28"/>
      <c r="FHI39" s="28"/>
      <c r="FHU39" s="28"/>
      <c r="FIG39" s="28"/>
      <c r="FIS39" s="28"/>
      <c r="FJE39" s="28"/>
      <c r="FJQ39" s="28"/>
      <c r="FKC39" s="28"/>
      <c r="FKO39" s="28"/>
      <c r="FLA39" s="28"/>
      <c r="FLM39" s="28"/>
      <c r="FLY39" s="28"/>
      <c r="FMK39" s="28"/>
      <c r="FMW39" s="28"/>
      <c r="FNI39" s="28"/>
      <c r="FNU39" s="28"/>
      <c r="FOG39" s="28"/>
      <c r="FOS39" s="28"/>
      <c r="FPE39" s="28"/>
      <c r="FPQ39" s="28"/>
      <c r="FQC39" s="28"/>
      <c r="FQO39" s="28"/>
      <c r="FRA39" s="28"/>
      <c r="FRM39" s="28"/>
      <c r="FRY39" s="28"/>
      <c r="FSK39" s="28"/>
      <c r="FSW39" s="28"/>
      <c r="FTI39" s="28"/>
      <c r="FTU39" s="28"/>
      <c r="FUG39" s="28"/>
      <c r="FUS39" s="28"/>
      <c r="FVE39" s="28"/>
      <c r="FVQ39" s="28"/>
      <c r="FWC39" s="28"/>
      <c r="FWO39" s="28"/>
      <c r="FXA39" s="28"/>
      <c r="FXM39" s="28"/>
      <c r="FXY39" s="28"/>
      <c r="FYK39" s="28"/>
      <c r="FYW39" s="28"/>
      <c r="FZI39" s="28"/>
      <c r="FZU39" s="28"/>
      <c r="GAG39" s="28"/>
      <c r="GAS39" s="28"/>
      <c r="GBE39" s="28"/>
      <c r="GBQ39" s="28"/>
      <c r="GCC39" s="28"/>
      <c r="GCO39" s="28"/>
      <c r="GDA39" s="28"/>
      <c r="GDM39" s="28"/>
      <c r="GDY39" s="28"/>
      <c r="GEK39" s="28"/>
      <c r="GEW39" s="28"/>
      <c r="GFI39" s="28"/>
      <c r="GFU39" s="28"/>
      <c r="GGG39" s="28"/>
      <c r="GGS39" s="28"/>
      <c r="GHE39" s="28"/>
      <c r="GHQ39" s="28"/>
      <c r="GIC39" s="28"/>
      <c r="GIO39" s="28"/>
      <c r="GJA39" s="28"/>
      <c r="GJM39" s="28"/>
      <c r="GJY39" s="28"/>
      <c r="GKK39" s="28"/>
      <c r="GKW39" s="28"/>
      <c r="GLI39" s="28"/>
      <c r="GLU39" s="28"/>
      <c r="GMG39" s="28"/>
      <c r="GMS39" s="28"/>
      <c r="GNE39" s="28"/>
      <c r="GNQ39" s="28"/>
      <c r="GOC39" s="28"/>
      <c r="GOO39" s="28"/>
      <c r="GPA39" s="28"/>
      <c r="GPM39" s="28"/>
      <c r="GPY39" s="28"/>
      <c r="GQK39" s="28"/>
      <c r="GQW39" s="28"/>
      <c r="GRI39" s="28"/>
      <c r="GRU39" s="28"/>
      <c r="GSG39" s="28"/>
      <c r="GSS39" s="28"/>
      <c r="GTE39" s="28"/>
      <c r="GTQ39" s="28"/>
      <c r="GUC39" s="28"/>
      <c r="GUO39" s="28"/>
      <c r="GVA39" s="28"/>
      <c r="GVM39" s="28"/>
      <c r="GVY39" s="28"/>
      <c r="GWK39" s="28"/>
      <c r="GWW39" s="28"/>
      <c r="GXI39" s="28"/>
      <c r="GXU39" s="28"/>
      <c r="GYG39" s="28"/>
      <c r="GYS39" s="28"/>
      <c r="GZE39" s="28"/>
      <c r="GZQ39" s="28"/>
      <c r="HAC39" s="28"/>
      <c r="HAO39" s="28"/>
      <c r="HBA39" s="28"/>
      <c r="HBM39" s="28"/>
      <c r="HBY39" s="28"/>
      <c r="HCK39" s="28"/>
      <c r="HCW39" s="28"/>
      <c r="HDI39" s="28"/>
      <c r="HDU39" s="28"/>
      <c r="HEG39" s="28"/>
      <c r="HES39" s="28"/>
      <c r="HFE39" s="28"/>
      <c r="HFQ39" s="28"/>
      <c r="HGC39" s="28"/>
      <c r="HGO39" s="28"/>
      <c r="HHA39" s="28"/>
      <c r="HHM39" s="28"/>
      <c r="HHY39" s="28"/>
      <c r="HIK39" s="28"/>
      <c r="HIW39" s="28"/>
      <c r="HJI39" s="28"/>
      <c r="HJU39" s="28"/>
      <c r="HKG39" s="28"/>
      <c r="HKS39" s="28"/>
      <c r="HLE39" s="28"/>
      <c r="HLQ39" s="28"/>
      <c r="HMC39" s="28"/>
      <c r="HMO39" s="28"/>
      <c r="HNA39" s="28"/>
      <c r="HNM39" s="28"/>
      <c r="HNY39" s="28"/>
      <c r="HOK39" s="28"/>
      <c r="HOW39" s="28"/>
      <c r="HPI39" s="28"/>
      <c r="HPU39" s="28"/>
      <c r="HQG39" s="28"/>
      <c r="HQS39" s="28"/>
      <c r="HRE39" s="28"/>
      <c r="HRQ39" s="28"/>
      <c r="HSC39" s="28"/>
      <c r="HSO39" s="28"/>
      <c r="HTA39" s="28"/>
      <c r="HTM39" s="28"/>
      <c r="HTY39" s="28"/>
      <c r="HUK39" s="28"/>
      <c r="HUW39" s="28"/>
      <c r="HVI39" s="28"/>
      <c r="HVU39" s="28"/>
      <c r="HWG39" s="28"/>
      <c r="HWS39" s="28"/>
      <c r="HXE39" s="28"/>
      <c r="HXQ39" s="28"/>
      <c r="HYC39" s="28"/>
      <c r="HYO39" s="28"/>
      <c r="HZA39" s="28"/>
      <c r="HZM39" s="28"/>
      <c r="HZY39" s="28"/>
      <c r="IAK39" s="28"/>
      <c r="IAW39" s="28"/>
      <c r="IBI39" s="28"/>
      <c r="IBU39" s="28"/>
      <c r="ICG39" s="28"/>
      <c r="ICS39" s="28"/>
      <c r="IDE39" s="28"/>
      <c r="IDQ39" s="28"/>
      <c r="IEC39" s="28"/>
      <c r="IEO39" s="28"/>
      <c r="IFA39" s="28"/>
      <c r="IFM39" s="28"/>
      <c r="IFY39" s="28"/>
      <c r="IGK39" s="28"/>
      <c r="IGW39" s="28"/>
      <c r="IHI39" s="28"/>
      <c r="IHU39" s="28"/>
      <c r="IIG39" s="28"/>
      <c r="IIS39" s="28"/>
      <c r="IJE39" s="28"/>
      <c r="IJQ39" s="28"/>
      <c r="IKC39" s="28"/>
      <c r="IKO39" s="28"/>
      <c r="ILA39" s="28"/>
      <c r="ILM39" s="28"/>
      <c r="ILY39" s="28"/>
      <c r="IMK39" s="28"/>
      <c r="IMW39" s="28"/>
      <c r="INI39" s="28"/>
      <c r="INU39" s="28"/>
      <c r="IOG39" s="28"/>
      <c r="IOS39" s="28"/>
      <c r="IPE39" s="28"/>
      <c r="IPQ39" s="28"/>
      <c r="IQC39" s="28"/>
      <c r="IQO39" s="28"/>
      <c r="IRA39" s="28"/>
      <c r="IRM39" s="28"/>
      <c r="IRY39" s="28"/>
      <c r="ISK39" s="28"/>
      <c r="ISW39" s="28"/>
      <c r="ITI39" s="28"/>
      <c r="ITU39" s="28"/>
      <c r="IUG39" s="28"/>
      <c r="IUS39" s="28"/>
      <c r="IVE39" s="28"/>
      <c r="IVQ39" s="28"/>
      <c r="IWC39" s="28"/>
      <c r="IWO39" s="28"/>
      <c r="IXA39" s="28"/>
      <c r="IXM39" s="28"/>
      <c r="IXY39" s="28"/>
      <c r="IYK39" s="28"/>
      <c r="IYW39" s="28"/>
      <c r="IZI39" s="28"/>
      <c r="IZU39" s="28"/>
      <c r="JAG39" s="28"/>
      <c r="JAS39" s="28"/>
      <c r="JBE39" s="28"/>
      <c r="JBQ39" s="28"/>
      <c r="JCC39" s="28"/>
      <c r="JCO39" s="28"/>
      <c r="JDA39" s="28"/>
      <c r="JDM39" s="28"/>
      <c r="JDY39" s="28"/>
      <c r="JEK39" s="28"/>
      <c r="JEW39" s="28"/>
      <c r="JFI39" s="28"/>
      <c r="JFU39" s="28"/>
      <c r="JGG39" s="28"/>
      <c r="JGS39" s="28"/>
      <c r="JHE39" s="28"/>
      <c r="JHQ39" s="28"/>
      <c r="JIC39" s="28"/>
      <c r="JIO39" s="28"/>
      <c r="JJA39" s="28"/>
      <c r="JJM39" s="28"/>
      <c r="JJY39" s="28"/>
      <c r="JKK39" s="28"/>
      <c r="JKW39" s="28"/>
      <c r="JLI39" s="28"/>
      <c r="JLU39" s="28"/>
      <c r="JMG39" s="28"/>
      <c r="JMS39" s="28"/>
      <c r="JNE39" s="28"/>
      <c r="JNQ39" s="28"/>
      <c r="JOC39" s="28"/>
      <c r="JOO39" s="28"/>
      <c r="JPA39" s="28"/>
      <c r="JPM39" s="28"/>
      <c r="JPY39" s="28"/>
      <c r="JQK39" s="28"/>
      <c r="JQW39" s="28"/>
      <c r="JRI39" s="28"/>
      <c r="JRU39" s="28"/>
      <c r="JSG39" s="28"/>
      <c r="JSS39" s="28"/>
      <c r="JTE39" s="28"/>
      <c r="JTQ39" s="28"/>
      <c r="JUC39" s="28"/>
      <c r="JUO39" s="28"/>
      <c r="JVA39" s="28"/>
      <c r="JVM39" s="28"/>
      <c r="JVY39" s="28"/>
      <c r="JWK39" s="28"/>
      <c r="JWW39" s="28"/>
      <c r="JXI39" s="28"/>
      <c r="JXU39" s="28"/>
      <c r="JYG39" s="28"/>
      <c r="JYS39" s="28"/>
      <c r="JZE39" s="28"/>
      <c r="JZQ39" s="28"/>
      <c r="KAC39" s="28"/>
      <c r="KAO39" s="28"/>
      <c r="KBA39" s="28"/>
      <c r="KBM39" s="28"/>
      <c r="KBY39" s="28"/>
      <c r="KCK39" s="28"/>
      <c r="KCW39" s="28"/>
      <c r="KDI39" s="28"/>
      <c r="KDU39" s="28"/>
      <c r="KEG39" s="28"/>
      <c r="KES39" s="28"/>
      <c r="KFE39" s="28"/>
      <c r="KFQ39" s="28"/>
      <c r="KGC39" s="28"/>
      <c r="KGO39" s="28"/>
      <c r="KHA39" s="28"/>
      <c r="KHM39" s="28"/>
      <c r="KHY39" s="28"/>
      <c r="KIK39" s="28"/>
      <c r="KIW39" s="28"/>
      <c r="KJI39" s="28"/>
      <c r="KJU39" s="28"/>
      <c r="KKG39" s="28"/>
      <c r="KKS39" s="28"/>
      <c r="KLE39" s="28"/>
      <c r="KLQ39" s="28"/>
      <c r="KMC39" s="28"/>
      <c r="KMO39" s="28"/>
      <c r="KNA39" s="28"/>
      <c r="KNM39" s="28"/>
      <c r="KNY39" s="28"/>
      <c r="KOK39" s="28"/>
      <c r="KOW39" s="28"/>
      <c r="KPI39" s="28"/>
      <c r="KPU39" s="28"/>
      <c r="KQG39" s="28"/>
      <c r="KQS39" s="28"/>
      <c r="KRE39" s="28"/>
      <c r="KRQ39" s="28"/>
      <c r="KSC39" s="28"/>
      <c r="KSO39" s="28"/>
      <c r="KTA39" s="28"/>
      <c r="KTM39" s="28"/>
      <c r="KTY39" s="28"/>
      <c r="KUK39" s="28"/>
      <c r="KUW39" s="28"/>
      <c r="KVI39" s="28"/>
      <c r="KVU39" s="28"/>
      <c r="KWG39" s="28"/>
      <c r="KWS39" s="28"/>
      <c r="KXE39" s="28"/>
      <c r="KXQ39" s="28"/>
      <c r="KYC39" s="28"/>
      <c r="KYO39" s="28"/>
      <c r="KZA39" s="28"/>
      <c r="KZM39" s="28"/>
      <c r="KZY39" s="28"/>
      <c r="LAK39" s="28"/>
      <c r="LAW39" s="28"/>
      <c r="LBI39" s="28"/>
      <c r="LBU39" s="28"/>
      <c r="LCG39" s="28"/>
      <c r="LCS39" s="28"/>
      <c r="LDE39" s="28"/>
      <c r="LDQ39" s="28"/>
      <c r="LEC39" s="28"/>
      <c r="LEO39" s="28"/>
      <c r="LFA39" s="28"/>
      <c r="LFM39" s="28"/>
      <c r="LFY39" s="28"/>
      <c r="LGK39" s="28"/>
      <c r="LGW39" s="28"/>
      <c r="LHI39" s="28"/>
      <c r="LHU39" s="28"/>
      <c r="LIG39" s="28"/>
      <c r="LIS39" s="28"/>
      <c r="LJE39" s="28"/>
      <c r="LJQ39" s="28"/>
      <c r="LKC39" s="28"/>
      <c r="LKO39" s="28"/>
      <c r="LLA39" s="28"/>
      <c r="LLM39" s="28"/>
      <c r="LLY39" s="28"/>
      <c r="LMK39" s="28"/>
      <c r="LMW39" s="28"/>
      <c r="LNI39" s="28"/>
      <c r="LNU39" s="28"/>
      <c r="LOG39" s="28"/>
      <c r="LOS39" s="28"/>
      <c r="LPE39" s="28"/>
      <c r="LPQ39" s="28"/>
      <c r="LQC39" s="28"/>
      <c r="LQO39" s="28"/>
      <c r="LRA39" s="28"/>
      <c r="LRM39" s="28"/>
      <c r="LRY39" s="28"/>
      <c r="LSK39" s="28"/>
      <c r="LSW39" s="28"/>
      <c r="LTI39" s="28"/>
      <c r="LTU39" s="28"/>
      <c r="LUG39" s="28"/>
      <c r="LUS39" s="28"/>
      <c r="LVE39" s="28"/>
      <c r="LVQ39" s="28"/>
      <c r="LWC39" s="28"/>
      <c r="LWO39" s="28"/>
      <c r="LXA39" s="28"/>
      <c r="LXM39" s="28"/>
      <c r="LXY39" s="28"/>
      <c r="LYK39" s="28"/>
      <c r="LYW39" s="28"/>
      <c r="LZI39" s="28"/>
      <c r="LZU39" s="28"/>
      <c r="MAG39" s="28"/>
      <c r="MAS39" s="28"/>
      <c r="MBE39" s="28"/>
      <c r="MBQ39" s="28"/>
      <c r="MCC39" s="28"/>
      <c r="MCO39" s="28"/>
      <c r="MDA39" s="28"/>
      <c r="MDM39" s="28"/>
      <c r="MDY39" s="28"/>
      <c r="MEK39" s="28"/>
      <c r="MEW39" s="28"/>
      <c r="MFI39" s="28"/>
      <c r="MFU39" s="28"/>
      <c r="MGG39" s="28"/>
      <c r="MGS39" s="28"/>
      <c r="MHE39" s="28"/>
      <c r="MHQ39" s="28"/>
      <c r="MIC39" s="28"/>
      <c r="MIO39" s="28"/>
      <c r="MJA39" s="28"/>
      <c r="MJM39" s="28"/>
      <c r="MJY39" s="28"/>
      <c r="MKK39" s="28"/>
      <c r="MKW39" s="28"/>
      <c r="MLI39" s="28"/>
      <c r="MLU39" s="28"/>
      <c r="MMG39" s="28"/>
      <c r="MMS39" s="28"/>
      <c r="MNE39" s="28"/>
      <c r="MNQ39" s="28"/>
      <c r="MOC39" s="28"/>
      <c r="MOO39" s="28"/>
      <c r="MPA39" s="28"/>
      <c r="MPM39" s="28"/>
      <c r="MPY39" s="28"/>
      <c r="MQK39" s="28"/>
      <c r="MQW39" s="28"/>
      <c r="MRI39" s="28"/>
      <c r="MRU39" s="28"/>
      <c r="MSG39" s="28"/>
      <c r="MSS39" s="28"/>
      <c r="MTE39" s="28"/>
      <c r="MTQ39" s="28"/>
      <c r="MUC39" s="28"/>
      <c r="MUO39" s="28"/>
      <c r="MVA39" s="28"/>
      <c r="MVM39" s="28"/>
      <c r="MVY39" s="28"/>
      <c r="MWK39" s="28"/>
      <c r="MWW39" s="28"/>
      <c r="MXI39" s="28"/>
      <c r="MXU39" s="28"/>
      <c r="MYG39" s="28"/>
      <c r="MYS39" s="28"/>
      <c r="MZE39" s="28"/>
      <c r="MZQ39" s="28"/>
      <c r="NAC39" s="28"/>
      <c r="NAO39" s="28"/>
      <c r="NBA39" s="28"/>
      <c r="NBM39" s="28"/>
      <c r="NBY39" s="28"/>
      <c r="NCK39" s="28"/>
      <c r="NCW39" s="28"/>
      <c r="NDI39" s="28"/>
      <c r="NDU39" s="28"/>
      <c r="NEG39" s="28"/>
      <c r="NES39" s="28"/>
      <c r="NFE39" s="28"/>
      <c r="NFQ39" s="28"/>
      <c r="NGC39" s="28"/>
      <c r="NGO39" s="28"/>
      <c r="NHA39" s="28"/>
      <c r="NHM39" s="28"/>
      <c r="NHY39" s="28"/>
      <c r="NIK39" s="28"/>
      <c r="NIW39" s="28"/>
      <c r="NJI39" s="28"/>
      <c r="NJU39" s="28"/>
      <c r="NKG39" s="28"/>
      <c r="NKS39" s="28"/>
      <c r="NLE39" s="28"/>
      <c r="NLQ39" s="28"/>
      <c r="NMC39" s="28"/>
      <c r="NMO39" s="28"/>
      <c r="NNA39" s="28"/>
      <c r="NNM39" s="28"/>
      <c r="NNY39" s="28"/>
      <c r="NOK39" s="28"/>
      <c r="NOW39" s="28"/>
      <c r="NPI39" s="28"/>
      <c r="NPU39" s="28"/>
      <c r="NQG39" s="28"/>
      <c r="NQS39" s="28"/>
      <c r="NRE39" s="28"/>
      <c r="NRQ39" s="28"/>
      <c r="NSC39" s="28"/>
      <c r="NSO39" s="28"/>
      <c r="NTA39" s="28"/>
      <c r="NTM39" s="28"/>
      <c r="NTY39" s="28"/>
      <c r="NUK39" s="28"/>
      <c r="NUW39" s="28"/>
      <c r="NVI39" s="28"/>
      <c r="NVU39" s="28"/>
      <c r="NWG39" s="28"/>
      <c r="NWS39" s="28"/>
      <c r="NXE39" s="28"/>
      <c r="NXQ39" s="28"/>
      <c r="NYC39" s="28"/>
      <c r="NYO39" s="28"/>
      <c r="NZA39" s="28"/>
      <c r="NZM39" s="28"/>
      <c r="NZY39" s="28"/>
      <c r="OAK39" s="28"/>
      <c r="OAW39" s="28"/>
      <c r="OBI39" s="28"/>
      <c r="OBU39" s="28"/>
      <c r="OCG39" s="28"/>
      <c r="OCS39" s="28"/>
      <c r="ODE39" s="28"/>
      <c r="ODQ39" s="28"/>
      <c r="OEC39" s="28"/>
      <c r="OEO39" s="28"/>
      <c r="OFA39" s="28"/>
      <c r="OFM39" s="28"/>
      <c r="OFY39" s="28"/>
      <c r="OGK39" s="28"/>
      <c r="OGW39" s="28"/>
      <c r="OHI39" s="28"/>
      <c r="OHU39" s="28"/>
      <c r="OIG39" s="28"/>
      <c r="OIS39" s="28"/>
      <c r="OJE39" s="28"/>
      <c r="OJQ39" s="28"/>
      <c r="OKC39" s="28"/>
      <c r="OKO39" s="28"/>
      <c r="OLA39" s="28"/>
      <c r="OLM39" s="28"/>
      <c r="OLY39" s="28"/>
      <c r="OMK39" s="28"/>
      <c r="OMW39" s="28"/>
      <c r="ONI39" s="28"/>
      <c r="ONU39" s="28"/>
      <c r="OOG39" s="28"/>
      <c r="OOS39" s="28"/>
      <c r="OPE39" s="28"/>
      <c r="OPQ39" s="28"/>
      <c r="OQC39" s="28"/>
      <c r="OQO39" s="28"/>
      <c r="ORA39" s="28"/>
      <c r="ORM39" s="28"/>
      <c r="ORY39" s="28"/>
      <c r="OSK39" s="28"/>
      <c r="OSW39" s="28"/>
      <c r="OTI39" s="28"/>
      <c r="OTU39" s="28"/>
      <c r="OUG39" s="28"/>
      <c r="OUS39" s="28"/>
      <c r="OVE39" s="28"/>
      <c r="OVQ39" s="28"/>
      <c r="OWC39" s="28"/>
      <c r="OWO39" s="28"/>
      <c r="OXA39" s="28"/>
      <c r="OXM39" s="28"/>
      <c r="OXY39" s="28"/>
      <c r="OYK39" s="28"/>
      <c r="OYW39" s="28"/>
      <c r="OZI39" s="28"/>
      <c r="OZU39" s="28"/>
      <c r="PAG39" s="28"/>
      <c r="PAS39" s="28"/>
      <c r="PBE39" s="28"/>
      <c r="PBQ39" s="28"/>
      <c r="PCC39" s="28"/>
      <c r="PCO39" s="28"/>
      <c r="PDA39" s="28"/>
      <c r="PDM39" s="28"/>
      <c r="PDY39" s="28"/>
      <c r="PEK39" s="28"/>
      <c r="PEW39" s="28"/>
      <c r="PFI39" s="28"/>
      <c r="PFU39" s="28"/>
      <c r="PGG39" s="28"/>
      <c r="PGS39" s="28"/>
      <c r="PHE39" s="28"/>
      <c r="PHQ39" s="28"/>
      <c r="PIC39" s="28"/>
      <c r="PIO39" s="28"/>
      <c r="PJA39" s="28"/>
      <c r="PJM39" s="28"/>
      <c r="PJY39" s="28"/>
      <c r="PKK39" s="28"/>
      <c r="PKW39" s="28"/>
      <c r="PLI39" s="28"/>
      <c r="PLU39" s="28"/>
      <c r="PMG39" s="28"/>
      <c r="PMS39" s="28"/>
      <c r="PNE39" s="28"/>
      <c r="PNQ39" s="28"/>
      <c r="POC39" s="28"/>
      <c r="POO39" s="28"/>
      <c r="PPA39" s="28"/>
      <c r="PPM39" s="28"/>
      <c r="PPY39" s="28"/>
      <c r="PQK39" s="28"/>
      <c r="PQW39" s="28"/>
      <c r="PRI39" s="28"/>
      <c r="PRU39" s="28"/>
      <c r="PSG39" s="28"/>
      <c r="PSS39" s="28"/>
      <c r="PTE39" s="28"/>
      <c r="PTQ39" s="28"/>
      <c r="PUC39" s="28"/>
      <c r="PUO39" s="28"/>
      <c r="PVA39" s="28"/>
      <c r="PVM39" s="28"/>
      <c r="PVY39" s="28"/>
      <c r="PWK39" s="28"/>
      <c r="PWW39" s="28"/>
      <c r="PXI39" s="28"/>
      <c r="PXU39" s="28"/>
      <c r="PYG39" s="28"/>
      <c r="PYS39" s="28"/>
      <c r="PZE39" s="28"/>
      <c r="PZQ39" s="28"/>
      <c r="QAC39" s="28"/>
      <c r="QAO39" s="28"/>
      <c r="QBA39" s="28"/>
      <c r="QBM39" s="28"/>
      <c r="QBY39" s="28"/>
      <c r="QCK39" s="28"/>
      <c r="QCW39" s="28"/>
      <c r="QDI39" s="28"/>
      <c r="QDU39" s="28"/>
      <c r="QEG39" s="28"/>
      <c r="QES39" s="28"/>
      <c r="QFE39" s="28"/>
      <c r="QFQ39" s="28"/>
      <c r="QGC39" s="28"/>
      <c r="QGO39" s="28"/>
      <c r="QHA39" s="28"/>
      <c r="QHM39" s="28"/>
      <c r="QHY39" s="28"/>
      <c r="QIK39" s="28"/>
      <c r="QIW39" s="28"/>
      <c r="QJI39" s="28"/>
      <c r="QJU39" s="28"/>
      <c r="QKG39" s="28"/>
      <c r="QKS39" s="28"/>
      <c r="QLE39" s="28"/>
      <c r="QLQ39" s="28"/>
      <c r="QMC39" s="28"/>
      <c r="QMO39" s="28"/>
      <c r="QNA39" s="28"/>
      <c r="QNM39" s="28"/>
      <c r="QNY39" s="28"/>
      <c r="QOK39" s="28"/>
      <c r="QOW39" s="28"/>
      <c r="QPI39" s="28"/>
      <c r="QPU39" s="28"/>
      <c r="QQG39" s="28"/>
      <c r="QQS39" s="28"/>
      <c r="QRE39" s="28"/>
      <c r="QRQ39" s="28"/>
      <c r="QSC39" s="28"/>
      <c r="QSO39" s="28"/>
      <c r="QTA39" s="28"/>
      <c r="QTM39" s="28"/>
      <c r="QTY39" s="28"/>
      <c r="QUK39" s="28"/>
      <c r="QUW39" s="28"/>
      <c r="QVI39" s="28"/>
      <c r="QVU39" s="28"/>
      <c r="QWG39" s="28"/>
      <c r="QWS39" s="28"/>
      <c r="QXE39" s="28"/>
      <c r="QXQ39" s="28"/>
      <c r="QYC39" s="28"/>
      <c r="QYO39" s="28"/>
      <c r="QZA39" s="28"/>
      <c r="QZM39" s="28"/>
      <c r="QZY39" s="28"/>
      <c r="RAK39" s="28"/>
      <c r="RAW39" s="28"/>
      <c r="RBI39" s="28"/>
      <c r="RBU39" s="28"/>
      <c r="RCG39" s="28"/>
      <c r="RCS39" s="28"/>
      <c r="RDE39" s="28"/>
      <c r="RDQ39" s="28"/>
      <c r="REC39" s="28"/>
      <c r="REO39" s="28"/>
      <c r="RFA39" s="28"/>
      <c r="RFM39" s="28"/>
      <c r="RFY39" s="28"/>
      <c r="RGK39" s="28"/>
      <c r="RGW39" s="28"/>
      <c r="RHI39" s="28"/>
      <c r="RHU39" s="28"/>
      <c r="RIG39" s="28"/>
      <c r="RIS39" s="28"/>
      <c r="RJE39" s="28"/>
      <c r="RJQ39" s="28"/>
      <c r="RKC39" s="28"/>
      <c r="RKO39" s="28"/>
      <c r="RLA39" s="28"/>
      <c r="RLM39" s="28"/>
      <c r="RLY39" s="28"/>
      <c r="RMK39" s="28"/>
      <c r="RMW39" s="28"/>
      <c r="RNI39" s="28"/>
      <c r="RNU39" s="28"/>
      <c r="ROG39" s="28"/>
      <c r="ROS39" s="28"/>
      <c r="RPE39" s="28"/>
      <c r="RPQ39" s="28"/>
      <c r="RQC39" s="28"/>
      <c r="RQO39" s="28"/>
      <c r="RRA39" s="28"/>
      <c r="RRM39" s="28"/>
      <c r="RRY39" s="28"/>
      <c r="RSK39" s="28"/>
      <c r="RSW39" s="28"/>
      <c r="RTI39" s="28"/>
      <c r="RTU39" s="28"/>
      <c r="RUG39" s="28"/>
      <c r="RUS39" s="28"/>
      <c r="RVE39" s="28"/>
      <c r="RVQ39" s="28"/>
      <c r="RWC39" s="28"/>
      <c r="RWO39" s="28"/>
      <c r="RXA39" s="28"/>
      <c r="RXM39" s="28"/>
      <c r="RXY39" s="28"/>
      <c r="RYK39" s="28"/>
      <c r="RYW39" s="28"/>
      <c r="RZI39" s="28"/>
      <c r="RZU39" s="28"/>
      <c r="SAG39" s="28"/>
      <c r="SAS39" s="28"/>
      <c r="SBE39" s="28"/>
      <c r="SBQ39" s="28"/>
      <c r="SCC39" s="28"/>
      <c r="SCO39" s="28"/>
      <c r="SDA39" s="28"/>
      <c r="SDM39" s="28"/>
      <c r="SDY39" s="28"/>
      <c r="SEK39" s="28"/>
      <c r="SEW39" s="28"/>
      <c r="SFI39" s="28"/>
      <c r="SFU39" s="28"/>
      <c r="SGG39" s="28"/>
      <c r="SGS39" s="28"/>
      <c r="SHE39" s="28"/>
      <c r="SHQ39" s="28"/>
      <c r="SIC39" s="28"/>
      <c r="SIO39" s="28"/>
      <c r="SJA39" s="28"/>
      <c r="SJM39" s="28"/>
      <c r="SJY39" s="28"/>
      <c r="SKK39" s="28"/>
      <c r="SKW39" s="28"/>
      <c r="SLI39" s="28"/>
      <c r="SLU39" s="28"/>
      <c r="SMG39" s="28"/>
      <c r="SMS39" s="28"/>
      <c r="SNE39" s="28"/>
      <c r="SNQ39" s="28"/>
      <c r="SOC39" s="28"/>
      <c r="SOO39" s="28"/>
      <c r="SPA39" s="28"/>
      <c r="SPM39" s="28"/>
      <c r="SPY39" s="28"/>
      <c r="SQK39" s="28"/>
      <c r="SQW39" s="28"/>
      <c r="SRI39" s="28"/>
      <c r="SRU39" s="28"/>
      <c r="SSG39" s="28"/>
      <c r="SSS39" s="28"/>
      <c r="STE39" s="28"/>
      <c r="STQ39" s="28"/>
      <c r="SUC39" s="28"/>
      <c r="SUO39" s="28"/>
      <c r="SVA39" s="28"/>
      <c r="SVM39" s="28"/>
      <c r="SVY39" s="28"/>
      <c r="SWK39" s="28"/>
      <c r="SWW39" s="28"/>
      <c r="SXI39" s="28"/>
      <c r="SXU39" s="28"/>
      <c r="SYG39" s="28"/>
      <c r="SYS39" s="28"/>
      <c r="SZE39" s="28"/>
      <c r="SZQ39" s="28"/>
      <c r="TAC39" s="28"/>
      <c r="TAO39" s="28"/>
      <c r="TBA39" s="28"/>
      <c r="TBM39" s="28"/>
      <c r="TBY39" s="28"/>
      <c r="TCK39" s="28"/>
      <c r="TCW39" s="28"/>
      <c r="TDI39" s="28"/>
      <c r="TDU39" s="28"/>
      <c r="TEG39" s="28"/>
      <c r="TES39" s="28"/>
      <c r="TFE39" s="28"/>
      <c r="TFQ39" s="28"/>
      <c r="TGC39" s="28"/>
      <c r="TGO39" s="28"/>
      <c r="THA39" s="28"/>
      <c r="THM39" s="28"/>
      <c r="THY39" s="28"/>
      <c r="TIK39" s="28"/>
      <c r="TIW39" s="28"/>
      <c r="TJI39" s="28"/>
      <c r="TJU39" s="28"/>
      <c r="TKG39" s="28"/>
      <c r="TKS39" s="28"/>
      <c r="TLE39" s="28"/>
      <c r="TLQ39" s="28"/>
      <c r="TMC39" s="28"/>
      <c r="TMO39" s="28"/>
      <c r="TNA39" s="28"/>
      <c r="TNM39" s="28"/>
      <c r="TNY39" s="28"/>
      <c r="TOK39" s="28"/>
      <c r="TOW39" s="28"/>
      <c r="TPI39" s="28"/>
      <c r="TPU39" s="28"/>
      <c r="TQG39" s="28"/>
      <c r="TQS39" s="28"/>
      <c r="TRE39" s="28"/>
      <c r="TRQ39" s="28"/>
      <c r="TSC39" s="28"/>
      <c r="TSO39" s="28"/>
      <c r="TTA39" s="28"/>
      <c r="TTM39" s="28"/>
      <c r="TTY39" s="28"/>
      <c r="TUK39" s="28"/>
      <c r="TUW39" s="28"/>
      <c r="TVI39" s="28"/>
      <c r="TVU39" s="28"/>
      <c r="TWG39" s="28"/>
      <c r="TWS39" s="28"/>
      <c r="TXE39" s="28"/>
      <c r="TXQ39" s="28"/>
      <c r="TYC39" s="28"/>
      <c r="TYO39" s="28"/>
      <c r="TZA39" s="28"/>
      <c r="TZM39" s="28"/>
      <c r="TZY39" s="28"/>
      <c r="UAK39" s="28"/>
      <c r="UAW39" s="28"/>
      <c r="UBI39" s="28"/>
      <c r="UBU39" s="28"/>
      <c r="UCG39" s="28"/>
      <c r="UCS39" s="28"/>
      <c r="UDE39" s="28"/>
      <c r="UDQ39" s="28"/>
      <c r="UEC39" s="28"/>
      <c r="UEO39" s="28"/>
      <c r="UFA39" s="28"/>
      <c r="UFM39" s="28"/>
      <c r="UFY39" s="28"/>
      <c r="UGK39" s="28"/>
      <c r="UGW39" s="28"/>
      <c r="UHI39" s="28"/>
      <c r="UHU39" s="28"/>
      <c r="UIG39" s="28"/>
      <c r="UIS39" s="28"/>
      <c r="UJE39" s="28"/>
      <c r="UJQ39" s="28"/>
      <c r="UKC39" s="28"/>
      <c r="UKO39" s="28"/>
      <c r="ULA39" s="28"/>
      <c r="ULM39" s="28"/>
      <c r="ULY39" s="28"/>
      <c r="UMK39" s="28"/>
      <c r="UMW39" s="28"/>
      <c r="UNI39" s="28"/>
      <c r="UNU39" s="28"/>
      <c r="UOG39" s="28"/>
      <c r="UOS39" s="28"/>
      <c r="UPE39" s="28"/>
      <c r="UPQ39" s="28"/>
      <c r="UQC39" s="28"/>
      <c r="UQO39" s="28"/>
      <c r="URA39" s="28"/>
      <c r="URM39" s="28"/>
      <c r="URY39" s="28"/>
      <c r="USK39" s="28"/>
      <c r="USW39" s="28"/>
      <c r="UTI39" s="28"/>
      <c r="UTU39" s="28"/>
      <c r="UUG39" s="28"/>
      <c r="UUS39" s="28"/>
      <c r="UVE39" s="28"/>
      <c r="UVQ39" s="28"/>
      <c r="UWC39" s="28"/>
      <c r="UWO39" s="28"/>
      <c r="UXA39" s="28"/>
      <c r="UXM39" s="28"/>
      <c r="UXY39" s="28"/>
      <c r="UYK39" s="28"/>
      <c r="UYW39" s="28"/>
      <c r="UZI39" s="28"/>
      <c r="UZU39" s="28"/>
      <c r="VAG39" s="28"/>
      <c r="VAS39" s="28"/>
      <c r="VBE39" s="28"/>
      <c r="VBQ39" s="28"/>
      <c r="VCC39" s="28"/>
      <c r="VCO39" s="28"/>
      <c r="VDA39" s="28"/>
      <c r="VDM39" s="28"/>
      <c r="VDY39" s="28"/>
      <c r="VEK39" s="28"/>
      <c r="VEW39" s="28"/>
      <c r="VFI39" s="28"/>
      <c r="VFU39" s="28"/>
      <c r="VGG39" s="28"/>
      <c r="VGS39" s="28"/>
      <c r="VHE39" s="28"/>
      <c r="VHQ39" s="28"/>
      <c r="VIC39" s="28"/>
      <c r="VIO39" s="28"/>
      <c r="VJA39" s="28"/>
      <c r="VJM39" s="28"/>
      <c r="VJY39" s="28"/>
      <c r="VKK39" s="28"/>
      <c r="VKW39" s="28"/>
      <c r="VLI39" s="28"/>
      <c r="VLU39" s="28"/>
      <c r="VMG39" s="28"/>
      <c r="VMS39" s="28"/>
      <c r="VNE39" s="28"/>
      <c r="VNQ39" s="28"/>
      <c r="VOC39" s="28"/>
      <c r="VOO39" s="28"/>
      <c r="VPA39" s="28"/>
      <c r="VPM39" s="28"/>
      <c r="VPY39" s="28"/>
      <c r="VQK39" s="28"/>
      <c r="VQW39" s="28"/>
      <c r="VRI39" s="28"/>
      <c r="VRU39" s="28"/>
      <c r="VSG39" s="28"/>
      <c r="VSS39" s="28"/>
      <c r="VTE39" s="28"/>
      <c r="VTQ39" s="28"/>
      <c r="VUC39" s="28"/>
      <c r="VUO39" s="28"/>
      <c r="VVA39" s="28"/>
      <c r="VVM39" s="28"/>
      <c r="VVY39" s="28"/>
      <c r="VWK39" s="28"/>
      <c r="VWW39" s="28"/>
      <c r="VXI39" s="28"/>
      <c r="VXU39" s="28"/>
      <c r="VYG39" s="28"/>
      <c r="VYS39" s="28"/>
      <c r="VZE39" s="28"/>
      <c r="VZQ39" s="28"/>
      <c r="WAC39" s="28"/>
      <c r="WAO39" s="28"/>
      <c r="WBA39" s="28"/>
      <c r="WBM39" s="28"/>
      <c r="WBY39" s="28"/>
      <c r="WCK39" s="28"/>
      <c r="WCW39" s="28"/>
      <c r="WDI39" s="28"/>
      <c r="WDU39" s="28"/>
      <c r="WEG39" s="28"/>
      <c r="WES39" s="28"/>
      <c r="WFE39" s="28"/>
      <c r="WFQ39" s="28"/>
      <c r="WGC39" s="28"/>
      <c r="WGO39" s="28"/>
      <c r="WHA39" s="28"/>
      <c r="WHM39" s="28"/>
      <c r="WHY39" s="28"/>
      <c r="WIK39" s="28"/>
      <c r="WIW39" s="28"/>
      <c r="WJI39" s="28"/>
      <c r="WJU39" s="28"/>
      <c r="WKG39" s="28"/>
      <c r="WKS39" s="28"/>
      <c r="WLE39" s="28"/>
      <c r="WLQ39" s="28"/>
      <c r="WMC39" s="28"/>
      <c r="WMO39" s="28"/>
      <c r="WNA39" s="28"/>
      <c r="WNM39" s="28"/>
      <c r="WNY39" s="28"/>
      <c r="WOK39" s="28"/>
      <c r="WOW39" s="28"/>
      <c r="WPI39" s="28"/>
      <c r="WPU39" s="28"/>
      <c r="WQG39" s="28"/>
      <c r="WQS39" s="28"/>
      <c r="WRE39" s="28"/>
      <c r="WRQ39" s="28"/>
      <c r="WSC39" s="28"/>
      <c r="WSO39" s="28"/>
      <c r="WTA39" s="28"/>
      <c r="WTM39" s="28"/>
      <c r="WTY39" s="28"/>
      <c r="WUK39" s="28"/>
      <c r="WUW39" s="28"/>
      <c r="WVI39" s="28"/>
      <c r="WVU39" s="28"/>
      <c r="WWG39" s="28"/>
      <c r="WWS39" s="28"/>
      <c r="WXE39" s="28"/>
      <c r="WXQ39" s="28"/>
      <c r="WYC39" s="28"/>
      <c r="WYO39" s="28"/>
      <c r="WZA39" s="28"/>
      <c r="WZM39" s="28"/>
      <c r="WZY39" s="28"/>
      <c r="XAK39" s="28"/>
      <c r="XAW39" s="28"/>
      <c r="XBI39" s="28"/>
      <c r="XBU39" s="28"/>
      <c r="XCG39" s="28"/>
      <c r="XCS39" s="28"/>
      <c r="XDE39" s="28"/>
      <c r="XDQ39" s="28"/>
      <c r="XEC39" s="28"/>
      <c r="XEO39" s="28"/>
      <c r="XFA39" s="28"/>
    </row>
    <row r="41" spans="1:1021 1033:2041 2053:3061 3073:4093 4105:5113 5125:6133 6145:7165 7177:8185 8197:9205 9217:10237 10249:11257 11269:12277 12289:13309 13321:14329 14341:15349 15361:16381" x14ac:dyDescent="0.2">
      <c r="B41" t="s">
        <v>77</v>
      </c>
      <c r="C41" s="14">
        <f>IFERROR('Data Sheet'!B31/'Historical FS'!C36,0)</f>
        <v>5.666666666666667</v>
      </c>
      <c r="D41" s="14">
        <f>IFERROR('Data Sheet'!C31/'Historical FS'!D36,0)</f>
        <v>4.7500041161071511</v>
      </c>
      <c r="E41" s="14">
        <f>IFERROR('Data Sheet'!D31/'Historical FS'!E36,0)</f>
        <v>5.1499963127750057</v>
      </c>
      <c r="F41" s="14">
        <f>IFERROR('Data Sheet'!E31/'Historical FS'!F36,0)</f>
        <v>5.7500040787691908</v>
      </c>
      <c r="G41" s="14">
        <f>IFERROR('Data Sheet'!F31/'Historical FS'!G36,0)</f>
        <v>10.149997559427929</v>
      </c>
      <c r="H41" s="14">
        <f>IFERROR('Data Sheet'!G31/'Historical FS'!H36,0)</f>
        <v>10.749999999999998</v>
      </c>
      <c r="I41" s="14">
        <f>IFERROR('Data Sheet'!H31/'Historical FS'!I36,0)</f>
        <v>11.500004057354767</v>
      </c>
      <c r="J41" s="14">
        <f>IFERROR('Data Sheet'!I31/'Historical FS'!J36,0)</f>
        <v>15.500000000000002</v>
      </c>
      <c r="K41" s="14">
        <f>IFERROR('Data Sheet'!J31/'Historical FS'!K36,0)</f>
        <v>13.749997997548999</v>
      </c>
      <c r="L41" s="14">
        <f>IFERROR('Data Sheet'!K31/'Historical FS'!L36,0)</f>
        <v>14.349997203154841</v>
      </c>
      <c r="M41" s="14">
        <f>IFERROR('Data Sheet'!L31/'Historical FS'!M36,0)</f>
        <v>0</v>
      </c>
    </row>
    <row r="42" spans="1:1021 1033:2041 2053:3061 3073:4093 4105:5113 5125:6133 6145:7165 7177:8185 8197:9205 9217:10237 10249:11257 11269:12277 12289:13309 13321:14329 14341:15349 15361:16381" s="29" customFormat="1" x14ac:dyDescent="0.2">
      <c r="B42" s="29" t="s">
        <v>79</v>
      </c>
      <c r="C42" s="29">
        <f>IFERROR(C41/C38,0)</f>
        <v>0.85312213526238656</v>
      </c>
      <c r="D42" s="29">
        <f t="shared" ref="D42:M42" si="16">IFERROR(D41/D38,0)</f>
        <v>0.6618057945082928</v>
      </c>
      <c r="E42" s="29">
        <f t="shared" si="16"/>
        <v>0.6792714044399194</v>
      </c>
      <c r="F42" s="29">
        <f t="shared" si="16"/>
        <v>0.65536016125763119</v>
      </c>
      <c r="G42" s="29">
        <f t="shared" si="16"/>
        <v>0.94695593170940517</v>
      </c>
      <c r="H42" s="29">
        <f t="shared" si="16"/>
        <v>1.2245091352618427</v>
      </c>
      <c r="I42" s="29">
        <f t="shared" si="16"/>
        <v>1.0425492941064831</v>
      </c>
      <c r="J42" s="29">
        <f t="shared" si="16"/>
        <v>1.108424611659536</v>
      </c>
      <c r="K42" s="29">
        <f t="shared" si="16"/>
        <v>0.98539398917737353</v>
      </c>
      <c r="L42" s="29">
        <f t="shared" si="16"/>
        <v>1.040569372334508</v>
      </c>
      <c r="M42" s="29">
        <f t="shared" si="16"/>
        <v>0</v>
      </c>
    </row>
    <row r="44" spans="1:1021 1033:2041 2053:3061 3073:4093 4105:5113 5125:6133 6145:7165 7177:8185 8197:9205 9217:10237 10249:11257 11269:12277 12289:13309 13321:14329 14341:15349 15361:16381" x14ac:dyDescent="0.2">
      <c r="B44" t="s">
        <v>80</v>
      </c>
      <c r="C44" s="15">
        <f>IFERROR(IF(C38&gt;C41,1-C42,0),0)</f>
        <v>0.14687786473761344</v>
      </c>
      <c r="D44" s="15">
        <f t="shared" ref="D44:M44" si="17">IFERROR(IF(D38&gt;D41,1-D42,0),0)</f>
        <v>0.3381942054917072</v>
      </c>
      <c r="E44" s="15">
        <f t="shared" si="17"/>
        <v>0.3207285955600806</v>
      </c>
      <c r="F44" s="15">
        <f t="shared" si="17"/>
        <v>0.34463983874236881</v>
      </c>
      <c r="G44" s="15">
        <f t="shared" si="17"/>
        <v>5.3044068290594826E-2</v>
      </c>
      <c r="H44" s="15">
        <f t="shared" si="17"/>
        <v>0</v>
      </c>
      <c r="I44" s="15">
        <f t="shared" si="17"/>
        <v>0</v>
      </c>
      <c r="J44" s="15">
        <f t="shared" si="17"/>
        <v>0</v>
      </c>
      <c r="K44" s="15">
        <f t="shared" si="17"/>
        <v>1.460601082262647E-2</v>
      </c>
      <c r="L44" s="15">
        <f t="shared" si="17"/>
        <v>0</v>
      </c>
      <c r="M44" s="15">
        <f t="shared" si="17"/>
        <v>1</v>
      </c>
    </row>
    <row r="46" spans="1:1021 1033:2041 2053:3061 3073:4093 4105:5113 5125:6133 6145:7165 7177:8185 8197:9205 9217:10237 10249:11257 11269:12277 12289:13309 13321:14329 14341:15349 15361:16381" x14ac:dyDescent="0.2">
      <c r="A46" s="27" t="s">
        <v>58</v>
      </c>
      <c r="B46" s="31" t="s">
        <v>32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</row>
    <row r="47" spans="1:1021 1033:2041 2053:3061 3073:4093 4105:5113 5125:6133 6145:7165 7177:8185 8197:9205 9217:10237 10249:11257 11269:12277 12289:13309 13321:14329 14341:15349 15361:16381" x14ac:dyDescent="0.2">
      <c r="B47" s="30" t="s">
        <v>11</v>
      </c>
    </row>
    <row r="48" spans="1:1021 1033:2041 2053:3061 3073:4093 4105:5113 5125:6133 6145:7165 7177:8185 8197:9205 9217:10237 10249:11257 11269:12277 12289:13309 13321:14329 14341:15349 15361:16381" x14ac:dyDescent="0.2">
      <c r="B48" t="s">
        <v>33</v>
      </c>
      <c r="C48" s="14">
        <f>IFERROR('Data Sheet'!B57,0)</f>
        <v>804.72</v>
      </c>
      <c r="D48" s="14">
        <f>IFERROR('Data Sheet'!C57,0)</f>
        <v>1214.74</v>
      </c>
      <c r="E48" s="14">
        <f>IFERROR('Data Sheet'!D57,0)</f>
        <v>1220.43</v>
      </c>
      <c r="F48" s="14">
        <f>IFERROR('Data Sheet'!E57,0)</f>
        <v>1225.8599999999999</v>
      </c>
      <c r="G48" s="14">
        <f>IFERROR('Data Sheet'!F57,0)</f>
        <v>1229.22</v>
      </c>
      <c r="H48" s="14">
        <f>IFERROR('Data Sheet'!G57,0)</f>
        <v>1230.8800000000001</v>
      </c>
      <c r="I48" s="14">
        <f>IFERROR('Data Sheet'!H57,0)</f>
        <v>1232.33</v>
      </c>
      <c r="J48" s="14">
        <f>IFERROR('Data Sheet'!I57,0)</f>
        <v>1242.8</v>
      </c>
      <c r="K48" s="14">
        <f>IFERROR('Data Sheet'!J57,0)</f>
        <v>1248.47</v>
      </c>
      <c r="L48" s="14">
        <f>IFERROR('Data Sheet'!K57,0)</f>
        <v>1251.4100000000001</v>
      </c>
      <c r="M48" s="14"/>
    </row>
    <row r="49" spans="2:13" x14ac:dyDescent="0.2">
      <c r="B49" t="s">
        <v>34</v>
      </c>
      <c r="C49" s="14">
        <f>IFERROR('Data Sheet'!B58,0)</f>
        <v>41874.800000000003</v>
      </c>
      <c r="D49" s="14">
        <f>IFERROR('Data Sheet'!C58,0)</f>
        <v>45198.19</v>
      </c>
      <c r="E49" s="14">
        <f>IFERROR('Data Sheet'!D58,0)</f>
        <v>51289.68</v>
      </c>
      <c r="F49" s="14">
        <f>IFERROR('Data Sheet'!E58,0)</f>
        <v>57915.01</v>
      </c>
      <c r="G49" s="14">
        <f>IFERROR('Data Sheet'!F58,0)</f>
        <v>64044.04</v>
      </c>
      <c r="H49" s="14">
        <f>IFERROR('Data Sheet'!G58,0)</f>
        <v>59116.46</v>
      </c>
      <c r="I49" s="14">
        <f>IFERROR('Data Sheet'!H58,0)</f>
        <v>61223.24</v>
      </c>
      <c r="J49" s="14">
        <f>IFERROR('Data Sheet'!I58,0)</f>
        <v>67912.460000000006</v>
      </c>
      <c r="K49" s="14">
        <f>IFERROR('Data Sheet'!J58,0)</f>
        <v>73258.53</v>
      </c>
      <c r="L49" s="14">
        <f>IFERROR('Data Sheet'!K58,0)</f>
        <v>68778.64</v>
      </c>
      <c r="M49" s="14"/>
    </row>
    <row r="50" spans="2:13" x14ac:dyDescent="0.2">
      <c r="B50" t="s">
        <v>35</v>
      </c>
      <c r="C50" s="14">
        <f>IFERROR('Data Sheet'!B59,0)</f>
        <v>83.78</v>
      </c>
      <c r="D50" s="14">
        <f>IFERROR('Data Sheet'!C59,0)</f>
        <v>45.72</v>
      </c>
      <c r="E50" s="14">
        <f>IFERROR('Data Sheet'!D59,0)</f>
        <v>35.92</v>
      </c>
      <c r="F50" s="14">
        <f>IFERROR('Data Sheet'!E59,0)</f>
        <v>13.44</v>
      </c>
      <c r="G50" s="14">
        <f>IFERROR('Data Sheet'!F59,0)</f>
        <v>277.45</v>
      </c>
      <c r="H50" s="14">
        <f>IFERROR('Data Sheet'!G59,0)</f>
        <v>270.83</v>
      </c>
      <c r="I50" s="14">
        <f>IFERROR('Data Sheet'!H59,0)</f>
        <v>249.44</v>
      </c>
      <c r="J50" s="14">
        <f>IFERROR('Data Sheet'!I59,0)</f>
        <v>306.04000000000002</v>
      </c>
      <c r="K50" s="14">
        <f>IFERROR('Data Sheet'!J59,0)</f>
        <v>303.43</v>
      </c>
      <c r="L50" s="14">
        <f>IFERROR('Data Sheet'!K59,0)</f>
        <v>284.54000000000002</v>
      </c>
      <c r="M50" s="14"/>
    </row>
    <row r="51" spans="2:13" x14ac:dyDescent="0.2">
      <c r="B51" t="s">
        <v>36</v>
      </c>
      <c r="C51" s="14">
        <f>IFERROR('Data Sheet'!B60,0)</f>
        <v>8888.0400000000009</v>
      </c>
      <c r="D51" s="14">
        <f>IFERROR('Data Sheet'!C60,0)</f>
        <v>9439.67</v>
      </c>
      <c r="E51" s="14">
        <f>IFERROR('Data Sheet'!D60,0)</f>
        <v>11694.85</v>
      </c>
      <c r="F51" s="14">
        <f>IFERROR('Data Sheet'!E60,0)</f>
        <v>12584.73</v>
      </c>
      <c r="G51" s="14">
        <f>IFERROR('Data Sheet'!F60,0)</f>
        <v>11760.04</v>
      </c>
      <c r="H51" s="14">
        <f>IFERROR('Data Sheet'!G60,0)</f>
        <v>13142.59</v>
      </c>
      <c r="I51" s="14">
        <f>IFERROR('Data Sheet'!H60,0)</f>
        <v>14491.01</v>
      </c>
      <c r="J51" s="14">
        <f>IFERROR('Data Sheet'!I60,0)</f>
        <v>16369.66</v>
      </c>
      <c r="K51" s="14">
        <f>IFERROR('Data Sheet'!J60,0)</f>
        <v>16943.54</v>
      </c>
      <c r="L51" s="14">
        <f>IFERROR('Data Sheet'!K60,0)</f>
        <v>17688.11</v>
      </c>
      <c r="M51" s="14"/>
    </row>
    <row r="52" spans="2:13" x14ac:dyDescent="0.2">
      <c r="B52" s="9" t="s">
        <v>81</v>
      </c>
      <c r="C52" s="32">
        <f>IFERROR('Data Sheet'!B61,0)</f>
        <v>51651.34</v>
      </c>
      <c r="D52" s="32">
        <f>IFERROR('Data Sheet'!C61,0)</f>
        <v>55898.32</v>
      </c>
      <c r="E52" s="32">
        <f>IFERROR('Data Sheet'!D61,0)</f>
        <v>64240.88</v>
      </c>
      <c r="F52" s="32">
        <f>IFERROR('Data Sheet'!E61,0)</f>
        <v>71739.039999999994</v>
      </c>
      <c r="G52" s="32">
        <f>IFERROR('Data Sheet'!F61,0)</f>
        <v>77310.75</v>
      </c>
      <c r="H52" s="32">
        <f>IFERROR('Data Sheet'!G61,0)</f>
        <v>73760.759999999995</v>
      </c>
      <c r="I52" s="32">
        <f>IFERROR('Data Sheet'!H61,0)</f>
        <v>77196.02</v>
      </c>
      <c r="J52" s="32">
        <f>IFERROR('Data Sheet'!I61,0)</f>
        <v>85830.96</v>
      </c>
      <c r="K52" s="32">
        <f>IFERROR('Data Sheet'!J61,0)</f>
        <v>91753.97</v>
      </c>
      <c r="L52" s="32">
        <f>IFERROR('Data Sheet'!K61,0)</f>
        <v>88002.7</v>
      </c>
      <c r="M52" s="32"/>
    </row>
    <row r="53" spans="2:13" x14ac:dyDescent="0.2">
      <c r="B53" s="9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2:13" x14ac:dyDescent="0.2">
      <c r="B54" t="s">
        <v>82</v>
      </c>
      <c r="C54" s="14">
        <f>IFERROR('Data Sheet'!B62,0)</f>
        <v>15106.63</v>
      </c>
      <c r="D54" s="14">
        <f>IFERROR('Data Sheet'!C62,0)</f>
        <v>15893.48</v>
      </c>
      <c r="E54" s="14">
        <f>IFERROR('Data Sheet'!D62,0)</f>
        <v>16523.96</v>
      </c>
      <c r="F54" s="14">
        <f>IFERROR('Data Sheet'!E62,0)</f>
        <v>19374.189999999999</v>
      </c>
      <c r="G54" s="14">
        <f>IFERROR('Data Sheet'!F62,0)</f>
        <v>21713.34</v>
      </c>
      <c r="H54" s="14">
        <f>IFERROR('Data Sheet'!G62,0)</f>
        <v>23298.48</v>
      </c>
      <c r="I54" s="14">
        <f>IFERROR('Data Sheet'!H62,0)</f>
        <v>24231.59</v>
      </c>
      <c r="J54" s="14">
        <f>IFERROR('Data Sheet'!I62,0)</f>
        <v>25851.27</v>
      </c>
      <c r="K54" s="14">
        <f>IFERROR('Data Sheet'!J62,0)</f>
        <v>27820.22</v>
      </c>
      <c r="L54" s="14">
        <f>IFERROR('Data Sheet'!K62,0)</f>
        <v>21954.85</v>
      </c>
      <c r="M54" s="14"/>
    </row>
    <row r="55" spans="2:13" x14ac:dyDescent="0.2">
      <c r="B55" t="s">
        <v>39</v>
      </c>
      <c r="C55" s="14">
        <f>IFERROR('Data Sheet'!B63,0)</f>
        <v>2559.7199999999998</v>
      </c>
      <c r="D55" s="14">
        <f>IFERROR('Data Sheet'!C63,0)</f>
        <v>3729.89</v>
      </c>
      <c r="E55" s="14">
        <f>IFERROR('Data Sheet'!D63,0)</f>
        <v>5508.33</v>
      </c>
      <c r="F55" s="14">
        <f>IFERROR('Data Sheet'!E63,0)</f>
        <v>4136.42</v>
      </c>
      <c r="G55" s="14">
        <f>IFERROR('Data Sheet'!F63,0)</f>
        <v>3256.46</v>
      </c>
      <c r="H55" s="14">
        <f>IFERROR('Data Sheet'!G63,0)</f>
        <v>4011.29</v>
      </c>
      <c r="I55" s="14">
        <f>IFERROR('Data Sheet'!H63,0)</f>
        <v>3225.54</v>
      </c>
      <c r="J55" s="14">
        <f>IFERROR('Data Sheet'!I63,0)</f>
        <v>3003.3</v>
      </c>
      <c r="K55" s="14">
        <f>IFERROR('Data Sheet'!J63,0)</f>
        <v>2860.78</v>
      </c>
      <c r="L55" s="14">
        <f>IFERROR('Data Sheet'!K63,0)</f>
        <v>1090.9100000000001</v>
      </c>
      <c r="M55" s="14"/>
    </row>
    <row r="56" spans="2:13" x14ac:dyDescent="0.2">
      <c r="B56" t="s">
        <v>40</v>
      </c>
      <c r="C56" s="14">
        <f>IFERROR('Data Sheet'!B64,0)</f>
        <v>11747.59</v>
      </c>
      <c r="D56" s="14">
        <f>IFERROR('Data Sheet'!C64,0)</f>
        <v>17581.38</v>
      </c>
      <c r="E56" s="14">
        <f>IFERROR('Data Sheet'!D64,0)</f>
        <v>22052.86</v>
      </c>
      <c r="F56" s="14">
        <f>IFERROR('Data Sheet'!E64,0)</f>
        <v>25043.49</v>
      </c>
      <c r="G56" s="14">
        <f>IFERROR('Data Sheet'!F64,0)</f>
        <v>28663.35</v>
      </c>
      <c r="H56" s="14">
        <f>IFERROR('Data Sheet'!G64,0)</f>
        <v>24870.87</v>
      </c>
      <c r="I56" s="14">
        <f>IFERROR('Data Sheet'!H64,0)</f>
        <v>24841.01</v>
      </c>
      <c r="J56" s="14">
        <f>IFERROR('Data Sheet'!I64,0)</f>
        <v>29415.02</v>
      </c>
      <c r="K56" s="14">
        <f>IFERROR('Data Sheet'!J64,0)</f>
        <v>31114.02</v>
      </c>
      <c r="L56" s="14">
        <f>IFERROR('Data Sheet'!K64,0)</f>
        <v>34719.82</v>
      </c>
      <c r="M56" s="14"/>
    </row>
    <row r="57" spans="2:13" x14ac:dyDescent="0.2">
      <c r="B57" t="s">
        <v>41</v>
      </c>
      <c r="C57" s="14">
        <f>IFERROR('Data Sheet'!B65-SUM('Data Sheet'!B67:B69),0)</f>
        <v>5194.82</v>
      </c>
      <c r="D57" s="14">
        <f>IFERROR('Data Sheet'!C65-SUM('Data Sheet'!C67:C69),0)</f>
        <v>5135.7800000000007</v>
      </c>
      <c r="E57" s="14">
        <f>IFERROR('Data Sheet'!D65-SUM('Data Sheet'!D67:D69),0)</f>
        <v>7078.7499999999982</v>
      </c>
      <c r="F57" s="14">
        <f>IFERROR('Data Sheet'!E65-SUM('Data Sheet'!E67:E69),0)</f>
        <v>7138.07</v>
      </c>
      <c r="G57" s="14">
        <f>IFERROR('Data Sheet'!F65-SUM('Data Sheet'!F67:F69),0)</f>
        <v>4958.4499999999971</v>
      </c>
      <c r="H57" s="14">
        <f>IFERROR('Data Sheet'!G65-SUM('Data Sheet'!G67:G69),0)</f>
        <v>4022.239999999998</v>
      </c>
      <c r="I57" s="14">
        <f>IFERROR('Data Sheet'!H65-SUM('Data Sheet'!H67:H69),0)</f>
        <v>6917.41</v>
      </c>
      <c r="J57" s="14">
        <f>IFERROR('Data Sheet'!I65-SUM('Data Sheet'!I67:I69),0)</f>
        <v>7953.8499999999985</v>
      </c>
      <c r="K57" s="14">
        <f>IFERROR('Data Sheet'!J65-SUM('Data Sheet'!J67:J69),0)</f>
        <v>4562.57</v>
      </c>
      <c r="L57" s="14">
        <f>IFERROR('Data Sheet'!K65-SUM('Data Sheet'!K67:K69),0)</f>
        <v>5867.5299999999988</v>
      </c>
      <c r="M57" s="14"/>
    </row>
    <row r="58" spans="2:13" x14ac:dyDescent="0.2">
      <c r="B58" s="9" t="s">
        <v>83</v>
      </c>
      <c r="C58" s="32">
        <f>IFERROR(SUM(C54:C57),0)</f>
        <v>34608.759999999995</v>
      </c>
      <c r="D58" s="32">
        <f t="shared" ref="D58:L58" si="18">IFERROR(SUM(D54:D57),0)</f>
        <v>42340.53</v>
      </c>
      <c r="E58" s="32">
        <f t="shared" si="18"/>
        <v>51163.9</v>
      </c>
      <c r="F58" s="32">
        <f t="shared" si="18"/>
        <v>55692.170000000006</v>
      </c>
      <c r="G58" s="32">
        <f t="shared" si="18"/>
        <v>58591.599999999991</v>
      </c>
      <c r="H58" s="32">
        <f t="shared" si="18"/>
        <v>56202.879999999997</v>
      </c>
      <c r="I58" s="32">
        <f t="shared" si="18"/>
        <v>59215.55</v>
      </c>
      <c r="J58" s="32">
        <f t="shared" si="18"/>
        <v>66223.44</v>
      </c>
      <c r="K58" s="32">
        <f t="shared" si="18"/>
        <v>66357.59</v>
      </c>
      <c r="L58" s="32">
        <f t="shared" si="18"/>
        <v>63633.11</v>
      </c>
      <c r="M58" s="32"/>
    </row>
    <row r="59" spans="2:13" x14ac:dyDescent="0.2">
      <c r="B59" s="9"/>
    </row>
    <row r="60" spans="2:13" x14ac:dyDescent="0.2">
      <c r="B60" t="s">
        <v>42</v>
      </c>
      <c r="C60" s="14">
        <f>IFERROR('Data Sheet'!B67,0)</f>
        <v>1917.18</v>
      </c>
      <c r="D60" s="14">
        <f>IFERROR('Data Sheet'!C67,0)</f>
        <v>2474.29</v>
      </c>
      <c r="E60" s="14">
        <f>IFERROR('Data Sheet'!D67,0)</f>
        <v>2682.29</v>
      </c>
      <c r="F60" s="14">
        <f>IFERROR('Data Sheet'!E67,0)</f>
        <v>4035.28</v>
      </c>
      <c r="G60" s="14">
        <f>IFERROR('Data Sheet'!F67,0)</f>
        <v>2562.48</v>
      </c>
      <c r="H60" s="14">
        <f>IFERROR('Data Sheet'!G67,0)</f>
        <v>2501.6999999999998</v>
      </c>
      <c r="I60" s="14">
        <f>IFERROR('Data Sheet'!H67,0)</f>
        <v>2461.9</v>
      </c>
      <c r="J60" s="14">
        <f>IFERROR('Data Sheet'!I67,0)</f>
        <v>2956.17</v>
      </c>
      <c r="K60" s="14">
        <f>IFERROR('Data Sheet'!J67,0)</f>
        <v>4025.82</v>
      </c>
      <c r="L60" s="14">
        <f>IFERROR('Data Sheet'!K67,0)</f>
        <v>4719.67</v>
      </c>
      <c r="M60" s="14"/>
    </row>
    <row r="61" spans="2:13" x14ac:dyDescent="0.2">
      <c r="B61" t="s">
        <v>43</v>
      </c>
      <c r="C61" s="14">
        <f>IFERROR('Data Sheet'!B68,0)</f>
        <v>9062.1</v>
      </c>
      <c r="D61" s="14">
        <f>IFERROR('Data Sheet'!C68,0)</f>
        <v>8116.1</v>
      </c>
      <c r="E61" s="14">
        <f>IFERROR('Data Sheet'!D68,0)</f>
        <v>7495.09</v>
      </c>
      <c r="F61" s="14">
        <f>IFERROR('Data Sheet'!E68,0)</f>
        <v>7859.56</v>
      </c>
      <c r="G61" s="14">
        <f>IFERROR('Data Sheet'!F68,0)</f>
        <v>8879.33</v>
      </c>
      <c r="H61" s="14">
        <f>IFERROR('Data Sheet'!G68,0)</f>
        <v>10397.16</v>
      </c>
      <c r="I61" s="14">
        <f>IFERROR('Data Sheet'!H68,0)</f>
        <v>10864.15</v>
      </c>
      <c r="J61" s="14">
        <f>IFERROR('Data Sheet'!I68,0)</f>
        <v>11771.16</v>
      </c>
      <c r="K61" s="14">
        <f>IFERROR('Data Sheet'!J68,0)</f>
        <v>14152.88</v>
      </c>
      <c r="L61" s="14">
        <f>IFERROR('Data Sheet'!K68,0)</f>
        <v>15637.56</v>
      </c>
      <c r="M61" s="14"/>
    </row>
    <row r="62" spans="2:13" x14ac:dyDescent="0.2">
      <c r="B62" t="s">
        <v>44</v>
      </c>
      <c r="C62" s="14">
        <f>IFERROR('Data Sheet'!B69,0)</f>
        <v>6063.3</v>
      </c>
      <c r="D62" s="14">
        <f>IFERROR('Data Sheet'!C69,0)</f>
        <v>2967.4</v>
      </c>
      <c r="E62" s="14">
        <f>IFERROR('Data Sheet'!D69,0)</f>
        <v>2899.6</v>
      </c>
      <c r="F62" s="14">
        <f>IFERROR('Data Sheet'!E69,0)</f>
        <v>4152.03</v>
      </c>
      <c r="G62" s="14">
        <f>IFERROR('Data Sheet'!F69,0)</f>
        <v>7277.34</v>
      </c>
      <c r="H62" s="14">
        <f>IFERROR('Data Sheet'!G69,0)</f>
        <v>4659.0200000000004</v>
      </c>
      <c r="I62" s="14">
        <f>IFERROR('Data Sheet'!H69,0)</f>
        <v>4654.42</v>
      </c>
      <c r="J62" s="14">
        <f>IFERROR('Data Sheet'!I69,0)</f>
        <v>4880.1899999999996</v>
      </c>
      <c r="K62" s="14">
        <f>IFERROR('Data Sheet'!J69,0)</f>
        <v>7217.68</v>
      </c>
      <c r="L62" s="14">
        <f>IFERROR('Data Sheet'!K69,0)</f>
        <v>4012.36</v>
      </c>
      <c r="M62" s="14"/>
    </row>
    <row r="63" spans="2:13" x14ac:dyDescent="0.2">
      <c r="B63" s="9" t="s">
        <v>84</v>
      </c>
      <c r="C63" s="32">
        <f>SUM(C60:C62)</f>
        <v>17042.580000000002</v>
      </c>
      <c r="D63" s="32">
        <f t="shared" ref="D63:L63" si="19">SUM(D60:D62)</f>
        <v>13557.789999999999</v>
      </c>
      <c r="E63" s="32">
        <f t="shared" si="19"/>
        <v>13076.980000000001</v>
      </c>
      <c r="F63" s="32">
        <f t="shared" si="19"/>
        <v>16046.869999999999</v>
      </c>
      <c r="G63" s="32">
        <f t="shared" si="19"/>
        <v>18719.150000000001</v>
      </c>
      <c r="H63" s="32">
        <f t="shared" si="19"/>
        <v>17557.88</v>
      </c>
      <c r="I63" s="32">
        <f t="shared" si="19"/>
        <v>17980.47</v>
      </c>
      <c r="J63" s="32">
        <f t="shared" si="19"/>
        <v>19607.52</v>
      </c>
      <c r="K63" s="32">
        <f t="shared" si="19"/>
        <v>25396.38</v>
      </c>
      <c r="L63" s="32">
        <f t="shared" si="19"/>
        <v>24369.59</v>
      </c>
      <c r="M63" s="14"/>
    </row>
    <row r="64" spans="2:13" x14ac:dyDescent="0.2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x14ac:dyDescent="0.2">
      <c r="B65" s="9" t="s">
        <v>85</v>
      </c>
      <c r="C65" s="32">
        <f>IFERROR(SUM(C58+C63),0)</f>
        <v>51651.34</v>
      </c>
      <c r="D65" s="32">
        <f t="shared" ref="D65:L65" si="20">IFERROR(SUM(D58+D63),0)</f>
        <v>55898.32</v>
      </c>
      <c r="E65" s="32">
        <f t="shared" si="20"/>
        <v>64240.880000000005</v>
      </c>
      <c r="F65" s="32">
        <f t="shared" si="20"/>
        <v>71739.040000000008</v>
      </c>
      <c r="G65" s="32">
        <f t="shared" si="20"/>
        <v>77310.75</v>
      </c>
      <c r="H65" s="32">
        <f t="shared" si="20"/>
        <v>73760.759999999995</v>
      </c>
      <c r="I65" s="32">
        <f t="shared" si="20"/>
        <v>77196.02</v>
      </c>
      <c r="J65" s="32">
        <f t="shared" si="20"/>
        <v>85830.96</v>
      </c>
      <c r="K65" s="32">
        <f t="shared" si="20"/>
        <v>91753.97</v>
      </c>
      <c r="L65" s="32">
        <f t="shared" si="20"/>
        <v>88002.7</v>
      </c>
      <c r="M65" s="14"/>
    </row>
    <row r="67" spans="1:13" x14ac:dyDescent="0.2">
      <c r="B67" s="16" t="s">
        <v>86</v>
      </c>
      <c r="C67" s="16" t="b">
        <f>C65=C52</f>
        <v>1</v>
      </c>
      <c r="D67" s="16" t="b">
        <f t="shared" ref="D67:L67" si="21">D65=D52</f>
        <v>1</v>
      </c>
      <c r="E67" s="16" t="b">
        <f t="shared" si="21"/>
        <v>1</v>
      </c>
      <c r="F67" s="16" t="b">
        <f t="shared" si="21"/>
        <v>1</v>
      </c>
      <c r="G67" s="16" t="b">
        <f t="shared" si="21"/>
        <v>1</v>
      </c>
      <c r="H67" s="16" t="b">
        <f t="shared" si="21"/>
        <v>1</v>
      </c>
      <c r="I67" s="16" t="b">
        <f t="shared" si="21"/>
        <v>1</v>
      </c>
      <c r="J67" s="16" t="b">
        <f t="shared" si="21"/>
        <v>1</v>
      </c>
      <c r="K67" s="16" t="b">
        <f t="shared" si="21"/>
        <v>1</v>
      </c>
      <c r="L67" s="16" t="b">
        <f t="shared" si="21"/>
        <v>1</v>
      </c>
    </row>
    <row r="69" spans="1:13" x14ac:dyDescent="0.2">
      <c r="A69" s="27" t="s">
        <v>58</v>
      </c>
      <c r="B69" s="31" t="s">
        <v>112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</row>
    <row r="70" spans="1:13" x14ac:dyDescent="0.2">
      <c r="B70" s="9" t="s">
        <v>114</v>
      </c>
    </row>
    <row r="71" spans="1:13" x14ac:dyDescent="0.2">
      <c r="B71" t="s">
        <v>88</v>
      </c>
      <c r="C71" s="14">
        <f>IFERROR('Cash Flow Data'!E4,0)</f>
        <v>15154</v>
      </c>
      <c r="D71" s="14">
        <f>IFERROR('Cash Flow Data'!F4,0)</f>
        <v>16075</v>
      </c>
      <c r="E71" s="14">
        <f>IFERROR('Cash Flow Data'!G4,0)</f>
        <v>17433</v>
      </c>
      <c r="F71" s="14">
        <f>IFERROR('Cash Flow Data'!H4,0)</f>
        <v>18862</v>
      </c>
      <c r="G71" s="14">
        <f>IFERROR('Cash Flow Data'!I4,0)</f>
        <v>19416</v>
      </c>
      <c r="H71" s="14">
        <f>IFERROR('Cash Flow Data'!J4,0)</f>
        <v>17326</v>
      </c>
      <c r="I71" s="14">
        <f>IFERROR('Cash Flow Data'!K4,0)</f>
        <v>20857</v>
      </c>
      <c r="J71" s="14">
        <f>IFERROR('Cash Flow Data'!L4,0)</f>
        <v>26052</v>
      </c>
      <c r="K71" s="14">
        <f>IFERROR('Cash Flow Data'!M4,0)</f>
        <v>26635</v>
      </c>
      <c r="L71" s="14">
        <f>IFERROR('Cash Flow Data'!N4,0)</f>
        <v>26719</v>
      </c>
      <c r="M71" s="14"/>
    </row>
    <row r="72" spans="1:13" x14ac:dyDescent="0.2">
      <c r="B72" t="s">
        <v>42</v>
      </c>
      <c r="C72" s="14">
        <f>IFERROR('Cash Flow Data'!E5,0)</f>
        <v>-207</v>
      </c>
      <c r="D72" s="14">
        <f>IFERROR('Cash Flow Data'!F5,0)</f>
        <v>-870</v>
      </c>
      <c r="E72" s="14">
        <f>IFERROR('Cash Flow Data'!G5,0)</f>
        <v>-964</v>
      </c>
      <c r="F72" s="14">
        <f>IFERROR('Cash Flow Data'!H5,0)</f>
        <v>-755</v>
      </c>
      <c r="G72" s="14">
        <f>IFERROR('Cash Flow Data'!I5,0)</f>
        <v>1411</v>
      </c>
      <c r="H72" s="14">
        <f>IFERROR('Cash Flow Data'!J5,0)</f>
        <v>-66</v>
      </c>
      <c r="I72" s="14">
        <f>IFERROR('Cash Flow Data'!K5,0)</f>
        <v>-732</v>
      </c>
      <c r="J72" s="14">
        <f>IFERROR('Cash Flow Data'!L5,0)</f>
        <v>-884</v>
      </c>
      <c r="K72" s="14">
        <f>IFERROR('Cash Flow Data'!M5,0)</f>
        <v>-934</v>
      </c>
      <c r="L72" s="14">
        <f>IFERROR('Cash Flow Data'!N5,0)</f>
        <v>-1023</v>
      </c>
      <c r="M72" s="14"/>
    </row>
    <row r="73" spans="1:13" x14ac:dyDescent="0.2">
      <c r="B73" t="s">
        <v>43</v>
      </c>
      <c r="C73" s="14">
        <f>IFERROR('Cash Flow Data'!E6,0)</f>
        <v>-693</v>
      </c>
      <c r="D73" s="14">
        <f>IFERROR('Cash Flow Data'!F6,0)</f>
        <v>593</v>
      </c>
      <c r="E73" s="14">
        <f>IFERROR('Cash Flow Data'!G6,0)</f>
        <v>602</v>
      </c>
      <c r="F73" s="14">
        <f>IFERROR('Cash Flow Data'!H6,0)</f>
        <v>-359</v>
      </c>
      <c r="G73" s="14">
        <f>IFERROR('Cash Flow Data'!I6,0)</f>
        <v>-508</v>
      </c>
      <c r="H73" s="14">
        <f>IFERROR('Cash Flow Data'!J6,0)</f>
        <v>-1460</v>
      </c>
      <c r="I73" s="14">
        <f>IFERROR('Cash Flow Data'!K6,0)</f>
        <v>-466</v>
      </c>
      <c r="J73" s="14">
        <f>IFERROR('Cash Flow Data'!L6,0)</f>
        <v>-1098</v>
      </c>
      <c r="K73" s="14">
        <f>IFERROR('Cash Flow Data'!M6,0)</f>
        <v>-2545</v>
      </c>
      <c r="L73" s="14">
        <f>IFERROR('Cash Flow Data'!N6,0)</f>
        <v>-2975</v>
      </c>
      <c r="M73" s="14"/>
    </row>
    <row r="74" spans="1:13" x14ac:dyDescent="0.2">
      <c r="B74" t="s">
        <v>89</v>
      </c>
      <c r="C74" s="14">
        <f>IFERROR('Cash Flow Data'!E7,0)</f>
        <v>622</v>
      </c>
      <c r="D74" s="14">
        <f>IFERROR('Cash Flow Data'!F7,0)</f>
        <v>321</v>
      </c>
      <c r="E74" s="14">
        <f>IFERROR('Cash Flow Data'!G7,0)</f>
        <v>2098</v>
      </c>
      <c r="F74" s="14">
        <f>IFERROR('Cash Flow Data'!H7,0)</f>
        <v>639</v>
      </c>
      <c r="G74" s="14">
        <f>IFERROR('Cash Flow Data'!I7,0)</f>
        <v>-607</v>
      </c>
      <c r="H74" s="14">
        <f>IFERROR('Cash Flow Data'!J7,0)</f>
        <v>1112</v>
      </c>
      <c r="I74" s="14">
        <f>IFERROR('Cash Flow Data'!K7,0)</f>
        <v>1099</v>
      </c>
      <c r="J74" s="14">
        <f>IFERROR('Cash Flow Data'!L7,0)</f>
        <v>1058</v>
      </c>
      <c r="K74" s="14">
        <f>IFERROR('Cash Flow Data'!M7,0)</f>
        <v>141</v>
      </c>
      <c r="L74" s="14">
        <f>IFERROR('Cash Flow Data'!N7,0)</f>
        <v>1256</v>
      </c>
      <c r="M74" s="14"/>
    </row>
    <row r="75" spans="1:13" x14ac:dyDescent="0.2">
      <c r="B75" t="s">
        <v>91</v>
      </c>
      <c r="C75" s="14">
        <f>IFERROR('Cash Flow Data'!E9,0)</f>
        <v>-5078</v>
      </c>
      <c r="D75" s="14">
        <f>IFERROR('Cash Flow Data'!F9,0)</f>
        <v>-5492</v>
      </c>
      <c r="E75" s="14">
        <f>IFERROR('Cash Flow Data'!G9,0)</f>
        <v>-6000</v>
      </c>
      <c r="F75" s="14">
        <f>IFERROR('Cash Flow Data'!H9,0)</f>
        <v>-5803</v>
      </c>
      <c r="G75" s="14">
        <f>IFERROR('Cash Flow Data'!I9,0)</f>
        <v>-5023</v>
      </c>
      <c r="H75" s="14">
        <f>IFERROR('Cash Flow Data'!J9,0)</f>
        <v>-4387</v>
      </c>
      <c r="I75" s="14">
        <f>IFERROR('Cash Flow Data'!K9,0)</f>
        <v>-4982</v>
      </c>
      <c r="J75" s="14">
        <f>IFERROR('Cash Flow Data'!L9,0)</f>
        <v>-6250</v>
      </c>
      <c r="K75" s="14">
        <f>IFERROR('Cash Flow Data'!M9,0)</f>
        <v>-6120</v>
      </c>
      <c r="L75" s="14">
        <f>IFERROR('Cash Flow Data'!N9,0)</f>
        <v>-6350</v>
      </c>
      <c r="M75" s="14"/>
    </row>
    <row r="76" spans="1:13" x14ac:dyDescent="0.2">
      <c r="B76" s="9" t="s">
        <v>113</v>
      </c>
      <c r="C76" s="32">
        <f>SUM(C71:C75)</f>
        <v>9798</v>
      </c>
      <c r="D76" s="32">
        <f>IFERROR(SUM(D71:D75),0)</f>
        <v>10627</v>
      </c>
      <c r="E76" s="32">
        <f>IFERROR(SUM(E71:E75),0)</f>
        <v>13169</v>
      </c>
      <c r="F76" s="32">
        <f>IFERROR(SUM(F71:F75),0)</f>
        <v>12584</v>
      </c>
      <c r="G76" s="32">
        <f>IFERROR(SUM(G71:G75),0)</f>
        <v>14689</v>
      </c>
      <c r="H76" s="32">
        <f>IFERROR(SUM(H71:H75),0)</f>
        <v>12525</v>
      </c>
      <c r="I76" s="32">
        <f>IFERROR(SUM(I71:I75),0)</f>
        <v>15776</v>
      </c>
      <c r="J76" s="32">
        <f>IFERROR(SUM(J71:J75),0)</f>
        <v>18878</v>
      </c>
      <c r="K76" s="32">
        <f>IFERROR(SUM(K71:K75),0)</f>
        <v>17177</v>
      </c>
      <c r="L76" s="32">
        <f>IFERROR(SUM(L71:L75),0)</f>
        <v>17627</v>
      </c>
    </row>
    <row r="78" spans="1:13" x14ac:dyDescent="0.2">
      <c r="B78" s="9" t="s">
        <v>115</v>
      </c>
    </row>
    <row r="79" spans="1:13" x14ac:dyDescent="0.2">
      <c r="B79" t="s">
        <v>93</v>
      </c>
      <c r="C79" s="14">
        <f>IFERROR('Cash Flow Data'!E11,0)</f>
        <v>-2348</v>
      </c>
      <c r="D79" s="14">
        <f>IFERROR('Cash Flow Data'!F11,0)</f>
        <v>-3122</v>
      </c>
      <c r="E79" s="14">
        <f>IFERROR('Cash Flow Data'!G11,0)</f>
        <v>-2878</v>
      </c>
      <c r="F79" s="14">
        <f>IFERROR('Cash Flow Data'!H11,0)</f>
        <v>-3169</v>
      </c>
      <c r="G79" s="14">
        <f>IFERROR('Cash Flow Data'!I11,0)</f>
        <v>-2441</v>
      </c>
      <c r="H79" s="14">
        <f>IFERROR('Cash Flow Data'!J11,0)</f>
        <v>-1837</v>
      </c>
      <c r="I79" s="14">
        <f>IFERROR('Cash Flow Data'!K11,0)</f>
        <v>-2142</v>
      </c>
      <c r="J79" s="14">
        <f>IFERROR('Cash Flow Data'!L11,0)</f>
        <v>-2743</v>
      </c>
      <c r="K79" s="14">
        <f>IFERROR('Cash Flow Data'!M11,0)</f>
        <v>-3563</v>
      </c>
      <c r="L79" s="14">
        <f>IFERROR('Cash Flow Data'!N11,0)</f>
        <v>-2279</v>
      </c>
    </row>
    <row r="80" spans="1:13" x14ac:dyDescent="0.2">
      <c r="B80" t="s">
        <v>94</v>
      </c>
      <c r="C80" s="14">
        <f>IFERROR('Cash Flow Data'!E12,0)</f>
        <v>8</v>
      </c>
      <c r="D80" s="14">
        <f>IFERROR('Cash Flow Data'!F12,0)</f>
        <v>50</v>
      </c>
      <c r="E80" s="14">
        <f>IFERROR('Cash Flow Data'!G12,0)</f>
        <v>80</v>
      </c>
      <c r="F80" s="14">
        <f>IFERROR('Cash Flow Data'!H12,0)</f>
        <v>28</v>
      </c>
      <c r="G80" s="14">
        <f>IFERROR('Cash Flow Data'!I12,0)</f>
        <v>27</v>
      </c>
      <c r="H80" s="14">
        <f>IFERROR('Cash Flow Data'!J12,0)</f>
        <v>3</v>
      </c>
      <c r="I80" s="14">
        <f>IFERROR('Cash Flow Data'!K12,0)</f>
        <v>133</v>
      </c>
      <c r="J80" s="14">
        <f>IFERROR('Cash Flow Data'!L12,0)</f>
        <v>49</v>
      </c>
      <c r="K80" s="14">
        <f>IFERROR('Cash Flow Data'!M12,0)</f>
        <v>107</v>
      </c>
      <c r="L80" s="14">
        <f>IFERROR('Cash Flow Data'!N12,0)</f>
        <v>175</v>
      </c>
    </row>
    <row r="81" spans="2:12" x14ac:dyDescent="0.2">
      <c r="B81" t="s">
        <v>95</v>
      </c>
      <c r="C81" s="14">
        <f>IFERROR('Cash Flow Data'!E13,0)</f>
        <v>-154081</v>
      </c>
      <c r="D81" s="14">
        <f>IFERROR('Cash Flow Data'!F13,0)</f>
        <v>-85683</v>
      </c>
      <c r="E81" s="14">
        <f>IFERROR('Cash Flow Data'!G13,0)</f>
        <v>-98330</v>
      </c>
      <c r="F81" s="14">
        <f>IFERROR('Cash Flow Data'!H13,0)</f>
        <v>-94187</v>
      </c>
      <c r="G81" s="14">
        <f>IFERROR('Cash Flow Data'!I13,0)</f>
        <v>-79835</v>
      </c>
      <c r="H81" s="14">
        <f>IFERROR('Cash Flow Data'!J13,0)</f>
        <v>-57553</v>
      </c>
      <c r="I81" s="14">
        <f>IFERROR('Cash Flow Data'!K13,0)</f>
        <v>-69776</v>
      </c>
      <c r="J81" s="14">
        <f>IFERROR('Cash Flow Data'!L13,0)</f>
        <v>-80932</v>
      </c>
      <c r="K81" s="14">
        <f>IFERROR('Cash Flow Data'!M13,0)</f>
        <v>-75107</v>
      </c>
      <c r="L81" s="14">
        <f>IFERROR('Cash Flow Data'!N13,0)</f>
        <v>-66373</v>
      </c>
    </row>
    <row r="82" spans="2:12" x14ac:dyDescent="0.2">
      <c r="B82" t="s">
        <v>96</v>
      </c>
      <c r="C82" s="14">
        <f>IFERROR('Cash Flow Data'!E14,0)</f>
        <v>150651</v>
      </c>
      <c r="D82" s="14">
        <f>IFERROR('Cash Flow Data'!F14,0)</f>
        <v>81034</v>
      </c>
      <c r="E82" s="14">
        <f>IFERROR('Cash Flow Data'!G14,0)</f>
        <v>95017</v>
      </c>
      <c r="F82" s="14">
        <f>IFERROR('Cash Flow Data'!H14,0)</f>
        <v>92454</v>
      </c>
      <c r="G82" s="14">
        <f>IFERROR('Cash Flow Data'!I14,0)</f>
        <v>75835</v>
      </c>
      <c r="H82" s="14">
        <f>IFERROR('Cash Flow Data'!J14,0)</f>
        <v>62797</v>
      </c>
      <c r="I82" s="14">
        <f>IFERROR('Cash Flow Data'!K14,0)</f>
        <v>70992</v>
      </c>
      <c r="J82" s="14">
        <f>IFERROR('Cash Flow Data'!L14,0)</f>
        <v>77230</v>
      </c>
      <c r="K82" s="14">
        <f>IFERROR('Cash Flow Data'!M14,0)</f>
        <v>77830</v>
      </c>
      <c r="L82" s="14">
        <f>IFERROR('Cash Flow Data'!N14,0)</f>
        <v>67311</v>
      </c>
    </row>
    <row r="83" spans="2:12" x14ac:dyDescent="0.2">
      <c r="B83" t="s">
        <v>97</v>
      </c>
      <c r="C83" s="14">
        <f>IFERROR('Cash Flow Data'!E15,0)</f>
        <v>741</v>
      </c>
      <c r="D83" s="14">
        <f>IFERROR('Cash Flow Data'!F15,0)</f>
        <v>756</v>
      </c>
      <c r="E83" s="14">
        <f>IFERROR('Cash Flow Data'!G15,0)</f>
        <v>736</v>
      </c>
      <c r="F83" s="14">
        <f>IFERROR('Cash Flow Data'!H15,0)</f>
        <v>1184</v>
      </c>
      <c r="G83" s="14">
        <f>IFERROR('Cash Flow Data'!I15,0)</f>
        <v>1513</v>
      </c>
      <c r="H83" s="14">
        <f>IFERROR('Cash Flow Data'!J15,0)</f>
        <v>1275</v>
      </c>
      <c r="I83" s="14">
        <f>IFERROR('Cash Flow Data'!K15,0)</f>
        <v>1035</v>
      </c>
      <c r="J83" s="14">
        <f>IFERROR('Cash Flow Data'!L15,0)</f>
        <v>1324</v>
      </c>
      <c r="K83" s="14">
        <f>IFERROR('Cash Flow Data'!M15,0)</f>
        <v>1138</v>
      </c>
      <c r="L83" s="14">
        <f>IFERROR('Cash Flow Data'!N15,0)</f>
        <v>1072</v>
      </c>
    </row>
    <row r="84" spans="2:12" x14ac:dyDescent="0.2">
      <c r="B84" t="s">
        <v>98</v>
      </c>
      <c r="C84" s="14">
        <f>IFERROR('Cash Flow Data'!E16,0)</f>
        <v>64</v>
      </c>
      <c r="D84" s="14">
        <f>IFERROR('Cash Flow Data'!F16,0)</f>
        <v>4</v>
      </c>
      <c r="E84" s="14">
        <f>IFERROR('Cash Flow Data'!G16,0)</f>
        <v>13</v>
      </c>
      <c r="F84" s="14">
        <f>IFERROR('Cash Flow Data'!H16,0)</f>
        <v>13</v>
      </c>
      <c r="G84" s="14">
        <f>IFERROR('Cash Flow Data'!I16,0)</f>
        <v>17</v>
      </c>
      <c r="H84" s="14">
        <f>IFERROR('Cash Flow Data'!J16,0)</f>
        <v>7</v>
      </c>
      <c r="I84" s="14">
        <f>IFERROR('Cash Flow Data'!K16,0)</f>
        <v>16</v>
      </c>
      <c r="J84" s="14">
        <f>IFERROR('Cash Flow Data'!L16,0)</f>
        <v>19</v>
      </c>
      <c r="K84" s="14">
        <f>IFERROR('Cash Flow Data'!M16,0)</f>
        <v>36</v>
      </c>
      <c r="L84" s="14">
        <f>IFERROR('Cash Flow Data'!N16,0)</f>
        <v>38</v>
      </c>
    </row>
    <row r="85" spans="2:12" x14ac:dyDescent="0.2">
      <c r="B85" t="s">
        <v>99</v>
      </c>
      <c r="C85" s="14">
        <f>IFERROR('Cash Flow Data'!E17,0)</f>
        <v>-8</v>
      </c>
      <c r="D85" s="14">
        <f>IFERROR('Cash Flow Data'!F17,0)</f>
        <v>0</v>
      </c>
      <c r="E85" s="14">
        <f>IFERROR('Cash Flow Data'!G17,0)</f>
        <v>0</v>
      </c>
      <c r="F85" s="14">
        <f>IFERROR('Cash Flow Data'!H17,0)</f>
        <v>0</v>
      </c>
      <c r="G85" s="14">
        <f>IFERROR('Cash Flow Data'!I17,0)</f>
        <v>0</v>
      </c>
      <c r="H85" s="14">
        <f>IFERROR('Cash Flow Data'!J17,0)</f>
        <v>0</v>
      </c>
      <c r="I85" s="14">
        <f>IFERROR('Cash Flow Data'!K17,0)</f>
        <v>0</v>
      </c>
      <c r="J85" s="14">
        <f>IFERROR('Cash Flow Data'!L17,0)</f>
        <v>0</v>
      </c>
      <c r="K85" s="14">
        <f>IFERROR('Cash Flow Data'!M17,0)</f>
        <v>0</v>
      </c>
      <c r="L85" s="14">
        <f>IFERROR('Cash Flow Data'!N17,0)</f>
        <v>0</v>
      </c>
    </row>
    <row r="86" spans="2:12" x14ac:dyDescent="0.2">
      <c r="B86" t="s">
        <v>100</v>
      </c>
      <c r="C86" s="14">
        <f>IFERROR('Cash Flow Data'!E18,0)</f>
        <v>0</v>
      </c>
      <c r="D86" s="14">
        <f>IFERROR('Cash Flow Data'!F18,0)</f>
        <v>0</v>
      </c>
      <c r="E86" s="14">
        <f>IFERROR('Cash Flow Data'!G18,0)</f>
        <v>0</v>
      </c>
      <c r="F86" s="14">
        <f>IFERROR('Cash Flow Data'!H18,0)</f>
        <v>0</v>
      </c>
      <c r="G86" s="14">
        <f>IFERROR('Cash Flow Data'!I18,0)</f>
        <v>0</v>
      </c>
      <c r="H86" s="14">
        <f>IFERROR('Cash Flow Data'!J18,0)</f>
        <v>-2</v>
      </c>
      <c r="I86" s="14">
        <f>IFERROR('Cash Flow Data'!K18,0)</f>
        <v>-2</v>
      </c>
      <c r="J86" s="14">
        <f>IFERROR('Cash Flow Data'!L18,0)</f>
        <v>-2</v>
      </c>
      <c r="K86" s="14">
        <f>IFERROR('Cash Flow Data'!M18,0)</f>
        <v>-65</v>
      </c>
      <c r="L86" s="14">
        <f>IFERROR('Cash Flow Data'!N18,0)</f>
        <v>-30</v>
      </c>
    </row>
    <row r="87" spans="2:12" x14ac:dyDescent="0.2">
      <c r="B87" t="s">
        <v>101</v>
      </c>
      <c r="C87" s="14">
        <f>IFERROR('Cash Flow Data'!E19,0)</f>
        <v>0</v>
      </c>
      <c r="D87" s="14">
        <f>IFERROR('Cash Flow Data'!F19,0)</f>
        <v>129</v>
      </c>
      <c r="E87" s="14">
        <f>IFERROR('Cash Flow Data'!G19,0)</f>
        <v>18</v>
      </c>
      <c r="F87" s="14">
        <f>IFERROR('Cash Flow Data'!H19,0)</f>
        <v>18</v>
      </c>
      <c r="G87" s="14">
        <f>IFERROR('Cash Flow Data'!I19,0)</f>
        <v>0</v>
      </c>
      <c r="H87" s="14">
        <f>IFERROR('Cash Flow Data'!J19,0)</f>
        <v>0</v>
      </c>
      <c r="I87" s="14">
        <f>IFERROR('Cash Flow Data'!K19,0)</f>
        <v>0</v>
      </c>
      <c r="J87" s="14">
        <f>IFERROR('Cash Flow Data'!L19,0)</f>
        <v>56</v>
      </c>
      <c r="K87" s="14">
        <f>IFERROR('Cash Flow Data'!M19,0)</f>
        <v>0</v>
      </c>
      <c r="L87" s="14">
        <f>IFERROR('Cash Flow Data'!N19,0)</f>
        <v>0</v>
      </c>
    </row>
    <row r="88" spans="2:12" x14ac:dyDescent="0.2">
      <c r="B88" t="s">
        <v>102</v>
      </c>
      <c r="C88" s="14">
        <f>IFERROR('Cash Flow Data'!E20,0)</f>
        <v>1052</v>
      </c>
      <c r="D88" s="14">
        <f>IFERROR('Cash Flow Data'!F20,0)</f>
        <v>3579</v>
      </c>
      <c r="E88" s="14">
        <f>IFERROR('Cash Flow Data'!G20,0)</f>
        <v>-1769</v>
      </c>
      <c r="F88" s="14">
        <f>IFERROR('Cash Flow Data'!H20,0)</f>
        <v>-1887</v>
      </c>
      <c r="G88" s="14">
        <f>IFERROR('Cash Flow Data'!I20,0)</f>
        <v>-1290</v>
      </c>
      <c r="H88" s="14">
        <f>IFERROR('Cash Flow Data'!J20,0)</f>
        <v>1051</v>
      </c>
      <c r="I88" s="14">
        <f>IFERROR('Cash Flow Data'!K20,0)</f>
        <v>-2494</v>
      </c>
      <c r="J88" s="14">
        <f>IFERROR('Cash Flow Data'!L20,0)</f>
        <v>-733</v>
      </c>
      <c r="K88" s="14">
        <f>IFERROR('Cash Flow Data'!M20,0)</f>
        <v>1187</v>
      </c>
      <c r="L88" s="14">
        <f>IFERROR('Cash Flow Data'!N20,0)</f>
        <v>-478</v>
      </c>
    </row>
    <row r="89" spans="2:12" x14ac:dyDescent="0.2">
      <c r="B89" s="9" t="s">
        <v>116</v>
      </c>
      <c r="C89" s="32">
        <f>SUM(C79:C88)</f>
        <v>-3921</v>
      </c>
      <c r="D89" s="32">
        <f>IFERROR(SUM(D79:D88),0)</f>
        <v>-3253</v>
      </c>
      <c r="E89" s="32">
        <f>IFERROR(SUM(E79:E88),0)</f>
        <v>-7113</v>
      </c>
      <c r="F89" s="32">
        <f>IFERROR(SUM(F79:F88),0)</f>
        <v>-5546</v>
      </c>
      <c r="G89" s="32">
        <f>IFERROR(SUM(G79:G88),0)</f>
        <v>-6174</v>
      </c>
      <c r="H89" s="32">
        <f>IFERROR(SUM(H79:H88),0)</f>
        <v>5741</v>
      </c>
      <c r="I89" s="32">
        <f>IFERROR(SUM(I79:I88),0)</f>
        <v>-2238</v>
      </c>
      <c r="J89" s="32">
        <f>IFERROR(SUM(J79:J88),0)</f>
        <v>-5732</v>
      </c>
      <c r="K89" s="32">
        <f>IFERROR(SUM(K79:K88),0)</f>
        <v>1563</v>
      </c>
      <c r="L89" s="32">
        <f>IFERROR(SUM(L79:L88),0)</f>
        <v>-564</v>
      </c>
    </row>
    <row r="91" spans="2:12" x14ac:dyDescent="0.2">
      <c r="B91" s="9" t="s">
        <v>117</v>
      </c>
    </row>
    <row r="92" spans="2:12" x14ac:dyDescent="0.2">
      <c r="B92" t="s">
        <v>104</v>
      </c>
      <c r="C92" s="14">
        <f>IFERROR('Cash Flow Data'!E22,0)</f>
        <v>532</v>
      </c>
      <c r="D92" s="14">
        <f>IFERROR('Cash Flow Data'!F22,0)</f>
        <v>1067</v>
      </c>
      <c r="E92" s="14">
        <f>IFERROR('Cash Flow Data'!G22,0)</f>
        <v>913</v>
      </c>
      <c r="F92" s="14">
        <f>IFERROR('Cash Flow Data'!H22,0)</f>
        <v>969</v>
      </c>
      <c r="G92" s="14">
        <f>IFERROR('Cash Flow Data'!I22,0)</f>
        <v>625</v>
      </c>
      <c r="H92" s="14">
        <f>IFERROR('Cash Flow Data'!J22,0)</f>
        <v>291</v>
      </c>
      <c r="I92" s="14">
        <f>IFERROR('Cash Flow Data'!K22,0)</f>
        <v>292</v>
      </c>
      <c r="J92" s="14">
        <f>IFERROR('Cash Flow Data'!L22,0)</f>
        <v>2477</v>
      </c>
      <c r="K92" s="14">
        <f>IFERROR('Cash Flow Data'!M22,0)</f>
        <v>1443</v>
      </c>
      <c r="L92" s="14">
        <f>IFERROR('Cash Flow Data'!N22,0)</f>
        <v>797</v>
      </c>
    </row>
    <row r="93" spans="2:12" x14ac:dyDescent="0.2">
      <c r="B93" t="s">
        <v>105</v>
      </c>
      <c r="C93" s="14">
        <f>IFERROR('Cash Flow Data'!E23,0)</f>
        <v>0</v>
      </c>
      <c r="D93" s="14">
        <f>IFERROR('Cash Flow Data'!F23,0)</f>
        <v>0</v>
      </c>
      <c r="E93" s="14">
        <f>IFERROR('Cash Flow Data'!G23,0)</f>
        <v>11</v>
      </c>
      <c r="F93" s="14">
        <f>IFERROR('Cash Flow Data'!H23,0)</f>
        <v>0</v>
      </c>
      <c r="G93" s="14">
        <f>IFERROR('Cash Flow Data'!I23,0)</f>
        <v>0</v>
      </c>
      <c r="H93" s="14">
        <f>IFERROR('Cash Flow Data'!J23,0)</f>
        <v>0</v>
      </c>
      <c r="I93" s="14">
        <f>IFERROR('Cash Flow Data'!K23,0)</f>
        <v>0</v>
      </c>
      <c r="J93" s="14">
        <f>IFERROR('Cash Flow Data'!L23,0)</f>
        <v>0</v>
      </c>
      <c r="K93" s="14">
        <f>IFERROR('Cash Flow Data'!M23,0)</f>
        <v>8</v>
      </c>
      <c r="L93" s="14">
        <f>IFERROR('Cash Flow Data'!N23,0)</f>
        <v>90</v>
      </c>
    </row>
    <row r="94" spans="2:12" x14ac:dyDescent="0.2">
      <c r="B94" t="s">
        <v>106</v>
      </c>
      <c r="C94" s="14">
        <f>IFERROR('Cash Flow Data'!E24,0)</f>
        <v>-13</v>
      </c>
      <c r="D94" s="14">
        <f>IFERROR('Cash Flow Data'!F24,0)</f>
        <v>-13</v>
      </c>
      <c r="E94" s="14">
        <f>IFERROR('Cash Flow Data'!G24,0)</f>
        <v>-8</v>
      </c>
      <c r="F94" s="14">
        <f>IFERROR('Cash Flow Data'!H24,0)</f>
        <v>-18</v>
      </c>
      <c r="G94" s="14">
        <f>IFERROR('Cash Flow Data'!I24,0)</f>
        <v>-3</v>
      </c>
      <c r="H94" s="14">
        <f>IFERROR('Cash Flow Data'!J24,0)</f>
        <v>-2</v>
      </c>
      <c r="I94" s="14">
        <f>IFERROR('Cash Flow Data'!K24,0)</f>
        <v>-1</v>
      </c>
      <c r="J94" s="14">
        <f>IFERROR('Cash Flow Data'!L24,0)</f>
        <v>-1</v>
      </c>
      <c r="K94" s="14">
        <f>IFERROR('Cash Flow Data'!M24,0)</f>
        <v>-2</v>
      </c>
      <c r="L94" s="14">
        <f>IFERROR('Cash Flow Data'!N24,0)</f>
        <v>-54</v>
      </c>
    </row>
    <row r="95" spans="2:12" x14ac:dyDescent="0.2">
      <c r="B95" t="s">
        <v>108</v>
      </c>
      <c r="C95" s="14">
        <f>IFERROR('Cash Flow Data'!E25,0)</f>
        <v>-28</v>
      </c>
      <c r="D95" s="14">
        <f>IFERROR('Cash Flow Data'!F25,0)</f>
        <v>-25</v>
      </c>
      <c r="E95" s="14">
        <f>IFERROR('Cash Flow Data'!G25,0)</f>
        <v>-49</v>
      </c>
      <c r="F95" s="14">
        <f>IFERROR('Cash Flow Data'!H25,0)</f>
        <v>-98</v>
      </c>
      <c r="G95" s="14">
        <f>IFERROR('Cash Flow Data'!I25,0)</f>
        <v>-44</v>
      </c>
      <c r="H95" s="14">
        <f>IFERROR('Cash Flow Data'!J25,0)</f>
        <v>-41</v>
      </c>
      <c r="I95" s="14">
        <f>IFERROR('Cash Flow Data'!K25,0)</f>
        <v>-40</v>
      </c>
      <c r="J95" s="14">
        <f>IFERROR('Cash Flow Data'!L25,0)</f>
        <v>-41</v>
      </c>
      <c r="K95" s="14">
        <f>IFERROR('Cash Flow Data'!M25,0)</f>
        <v>-46</v>
      </c>
      <c r="L95" s="14">
        <f>IFERROR('Cash Flow Data'!N25,0)</f>
        <v>-50</v>
      </c>
    </row>
    <row r="96" spans="2:12" x14ac:dyDescent="0.2">
      <c r="B96" t="s">
        <v>109</v>
      </c>
      <c r="C96" s="14">
        <f>IFERROR('Cash Flow Data'!E26,0)</f>
        <v>-5133</v>
      </c>
      <c r="D96" s="14">
        <f>IFERROR('Cash Flow Data'!F26,0)</f>
        <v>-6994</v>
      </c>
      <c r="E96" s="14">
        <f>IFERROR('Cash Flow Data'!G26,0)</f>
        <v>-5952</v>
      </c>
      <c r="F96" s="14">
        <f>IFERROR('Cash Flow Data'!H26,0)</f>
        <v>-6519</v>
      </c>
      <c r="G96" s="14">
        <f>IFERROR('Cash Flow Data'!I26,0)</f>
        <v>-7302</v>
      </c>
      <c r="H96" s="14">
        <f>IFERROR('Cash Flow Data'!J26,0)</f>
        <v>-18881</v>
      </c>
      <c r="I96" s="14">
        <f>IFERROR('Cash Flow Data'!K26,0)</f>
        <v>-13788</v>
      </c>
      <c r="J96" s="14">
        <f>IFERROR('Cash Flow Data'!L26,0)</f>
        <v>-15418</v>
      </c>
      <c r="K96" s="14">
        <f>IFERROR('Cash Flow Data'!M26,0)</f>
        <v>-19899</v>
      </c>
      <c r="L96" s="14">
        <f>IFERROR('Cash Flow Data'!N26,0)</f>
        <v>-17782</v>
      </c>
    </row>
    <row r="97" spans="2:12" x14ac:dyDescent="0.2">
      <c r="B97" t="s">
        <v>110</v>
      </c>
      <c r="C97" s="14">
        <f>IFERROR('Cash Flow Data'!E27,0)</f>
        <v>0</v>
      </c>
      <c r="D97" s="14">
        <f>IFERROR('Cash Flow Data'!F27,0)</f>
        <v>0</v>
      </c>
      <c r="E97" s="14">
        <f>IFERROR('Cash Flow Data'!G27,0)</f>
        <v>0</v>
      </c>
      <c r="F97" s="14">
        <f>IFERROR('Cash Flow Data'!H27,0)</f>
        <v>0</v>
      </c>
      <c r="G97" s="14">
        <f>IFERROR('Cash Flow Data'!I27,0)</f>
        <v>-49</v>
      </c>
      <c r="H97" s="14">
        <f>IFERROR('Cash Flow Data'!J27,0)</f>
        <v>-55</v>
      </c>
      <c r="I97" s="14">
        <f>IFERROR('Cash Flow Data'!K27,0)</f>
        <v>-59</v>
      </c>
      <c r="J97" s="14">
        <f>IFERROR('Cash Flow Data'!L27,0)</f>
        <v>-59</v>
      </c>
      <c r="K97" s="14">
        <f>IFERROR('Cash Flow Data'!M27,0)</f>
        <v>-67</v>
      </c>
      <c r="L97" s="14">
        <f>IFERROR('Cash Flow Data'!N27,0)</f>
        <v>-66</v>
      </c>
    </row>
    <row r="98" spans="2:12" x14ac:dyDescent="0.2">
      <c r="B98" t="s">
        <v>111</v>
      </c>
      <c r="C98" s="14">
        <f>IFERROR('Cash Flow Data'!E28,0)</f>
        <v>-971</v>
      </c>
      <c r="D98" s="14">
        <f>IFERROR('Cash Flow Data'!F28,0)</f>
        <v>-1335</v>
      </c>
      <c r="E98" s="14">
        <f>IFERROR('Cash Flow Data'!G28,0)</f>
        <v>-1136</v>
      </c>
      <c r="F98" s="14">
        <f>IFERROR('Cash Flow Data'!H28,0)</f>
        <v>-1203</v>
      </c>
      <c r="G98" s="14">
        <f>IFERROR('Cash Flow Data'!I28,0)</f>
        <v>-1409</v>
      </c>
      <c r="H98" s="14">
        <f>IFERROR('Cash Flow Data'!J28,0)</f>
        <v>55</v>
      </c>
      <c r="I98" s="14">
        <f>IFERROR('Cash Flow Data'!K28,0)</f>
        <v>15</v>
      </c>
      <c r="J98" s="14">
        <f>IFERROR('Cash Flow Data'!L28,0)</f>
        <v>35</v>
      </c>
      <c r="K98" s="14">
        <f>IFERROR('Cash Flow Data'!M28,0)</f>
        <v>12</v>
      </c>
      <c r="L98" s="14">
        <f>IFERROR('Cash Flow Data'!N28,0)</f>
        <v>28</v>
      </c>
    </row>
    <row r="99" spans="2:12" x14ac:dyDescent="0.2">
      <c r="B99" s="9" t="s">
        <v>118</v>
      </c>
      <c r="C99" s="32">
        <f>IFERROR(SUM(C92:C98),0)</f>
        <v>-5613</v>
      </c>
      <c r="D99" s="32">
        <f>IFERROR(SUM(D92:D98),0)</f>
        <v>-7300</v>
      </c>
      <c r="E99" s="32">
        <f>IFERROR(SUM(E92:E98),0)</f>
        <v>-6221</v>
      </c>
      <c r="F99" s="32">
        <f>IFERROR(SUM(F92:F98),0)</f>
        <v>-6869</v>
      </c>
      <c r="G99" s="32">
        <f>IFERROR(SUM(G92:G98),0)</f>
        <v>-8182</v>
      </c>
      <c r="H99" s="32">
        <f>IFERROR(SUM(H92:H98),0)</f>
        <v>-18633</v>
      </c>
      <c r="I99" s="32">
        <f>IFERROR(SUM(I92:I98),0)</f>
        <v>-13581</v>
      </c>
      <c r="J99" s="32">
        <f>IFERROR(SUM(J92:J98),0)</f>
        <v>-13007</v>
      </c>
      <c r="K99" s="32">
        <f>IFERROR(SUM(K92:K98),0)</f>
        <v>-18551</v>
      </c>
      <c r="L99" s="32">
        <f>IFERROR(SUM(L92:L98),0)</f>
        <v>-17037</v>
      </c>
    </row>
    <row r="101" spans="2:12" x14ac:dyDescent="0.2">
      <c r="B101" s="9" t="s">
        <v>52</v>
      </c>
      <c r="C101" s="32">
        <f>SUM(C76+C89+C99)</f>
        <v>264</v>
      </c>
      <c r="D101" s="32">
        <f t="shared" ref="D101:L101" si="22">SUM(D76+D89+D99)</f>
        <v>74</v>
      </c>
      <c r="E101" s="32">
        <f t="shared" si="22"/>
        <v>-165</v>
      </c>
      <c r="F101" s="32">
        <f t="shared" si="22"/>
        <v>169</v>
      </c>
      <c r="G101" s="32">
        <f t="shared" si="22"/>
        <v>333</v>
      </c>
      <c r="H101" s="32">
        <f t="shared" si="22"/>
        <v>-367</v>
      </c>
      <c r="I101" s="32">
        <f t="shared" si="22"/>
        <v>-43</v>
      </c>
      <c r="J101" s="32">
        <f t="shared" si="22"/>
        <v>139</v>
      </c>
      <c r="K101" s="32">
        <f t="shared" si="22"/>
        <v>189</v>
      </c>
      <c r="L101" s="32">
        <f t="shared" si="22"/>
        <v>26</v>
      </c>
    </row>
  </sheetData>
  <mergeCells count="1">
    <mergeCell ref="B2:M2"/>
  </mergeCells>
  <pageMargins left="0.7" right="0.7" top="0.75" bottom="0.75" header="0.3" footer="0.3"/>
  <ignoredErrors>
    <ignoredError sqref="M6 C15 D15:L15 M18 M9 M21 M24 M30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14307-B35B-DC4A-911A-6786E5001080}">
  <sheetPr>
    <tabColor theme="4"/>
  </sheetPr>
  <dimension ref="A1"/>
  <sheetViews>
    <sheetView workbookViewId="0">
      <selection activeCell="C37" sqref="C37"/>
    </sheetView>
  </sheetViews>
  <sheetFormatPr baseColWidth="10" defaultRowHeight="1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AB8D2-BDD0-284F-9E27-AA0D9FE8C1F4}">
  <dimension ref="A1:K93"/>
  <sheetViews>
    <sheetView topLeftCell="A38" workbookViewId="0">
      <selection activeCell="B69" sqref="B69"/>
    </sheetView>
  </sheetViews>
  <sheetFormatPr baseColWidth="10" defaultRowHeight="15" x14ac:dyDescent="0.2"/>
  <cols>
    <col min="1" max="1" width="23.6640625" bestFit="1" customWidth="1"/>
    <col min="2" max="2" width="17.1640625" bestFit="1" customWidth="1"/>
  </cols>
  <sheetData>
    <row r="1" spans="1:11" x14ac:dyDescent="0.2">
      <c r="A1" s="1" t="s">
        <v>0</v>
      </c>
      <c r="B1" s="1" t="s">
        <v>1</v>
      </c>
      <c r="E1" s="2"/>
    </row>
    <row r="2" spans="1:11" x14ac:dyDescent="0.2">
      <c r="A2" s="1" t="s">
        <v>2</v>
      </c>
      <c r="B2" s="3">
        <v>2.1</v>
      </c>
      <c r="E2" s="4" t="s">
        <v>3</v>
      </c>
    </row>
    <row r="3" spans="1:11" x14ac:dyDescent="0.2">
      <c r="A3" s="1" t="s">
        <v>4</v>
      </c>
      <c r="B3" s="3">
        <v>2.1</v>
      </c>
    </row>
    <row r="5" spans="1:11" x14ac:dyDescent="0.2">
      <c r="A5" s="1" t="s">
        <v>5</v>
      </c>
    </row>
    <row r="6" spans="1:11" x14ac:dyDescent="0.2">
      <c r="A6" s="3" t="s">
        <v>6</v>
      </c>
      <c r="B6" s="3">
        <v>358.59</v>
      </c>
    </row>
    <row r="7" spans="1:11" x14ac:dyDescent="0.2">
      <c r="A7" s="3" t="s">
        <v>7</v>
      </c>
      <c r="B7" s="3">
        <v>1</v>
      </c>
    </row>
    <row r="8" spans="1:11" x14ac:dyDescent="0.2">
      <c r="A8" s="3" t="s">
        <v>8</v>
      </c>
      <c r="B8" s="3">
        <v>304.3</v>
      </c>
    </row>
    <row r="9" spans="1:11" x14ac:dyDescent="0.2">
      <c r="A9" s="3" t="s">
        <v>9</v>
      </c>
      <c r="B9" s="3">
        <v>381271.69</v>
      </c>
    </row>
    <row r="15" spans="1:11" x14ac:dyDescent="0.2">
      <c r="A15" s="1" t="s">
        <v>10</v>
      </c>
      <c r="B15" s="5">
        <v>32432.080000000002</v>
      </c>
      <c r="K15" s="5">
        <v>29129.19</v>
      </c>
    </row>
    <row r="16" spans="1:11" x14ac:dyDescent="0.2">
      <c r="A16" s="1" t="s">
        <v>11</v>
      </c>
      <c r="B16" s="10">
        <v>42460</v>
      </c>
      <c r="C16" s="10">
        <v>42825</v>
      </c>
      <c r="D16" s="10">
        <v>43190</v>
      </c>
      <c r="E16" s="10">
        <v>43555</v>
      </c>
      <c r="F16" s="10">
        <v>43921</v>
      </c>
      <c r="G16" s="10">
        <v>44286</v>
      </c>
      <c r="H16" s="10">
        <v>44651</v>
      </c>
      <c r="I16" s="10">
        <v>45016</v>
      </c>
      <c r="J16" s="10">
        <v>45382</v>
      </c>
      <c r="K16" s="10">
        <v>45747</v>
      </c>
    </row>
    <row r="17" spans="1:11" x14ac:dyDescent="0.2">
      <c r="A17" s="3" t="s">
        <v>12</v>
      </c>
      <c r="B17" s="3">
        <v>39192.1</v>
      </c>
      <c r="C17" s="3">
        <v>42767.6</v>
      </c>
      <c r="D17" s="3">
        <v>43448.94</v>
      </c>
      <c r="E17" s="3">
        <v>48339.58</v>
      </c>
      <c r="F17" s="3">
        <v>49387.7</v>
      </c>
      <c r="G17" s="3">
        <v>49257.45</v>
      </c>
      <c r="H17" s="3">
        <v>60644.54</v>
      </c>
      <c r="I17" s="3">
        <v>70919.03</v>
      </c>
      <c r="J17" s="3">
        <v>67931.94</v>
      </c>
      <c r="K17" s="3">
        <v>75323.34</v>
      </c>
    </row>
    <row r="18" spans="1:11" x14ac:dyDescent="0.2">
      <c r="A18" s="3" t="s">
        <v>13</v>
      </c>
      <c r="B18">
        <v>13763.88</v>
      </c>
      <c r="C18">
        <v>15456.59</v>
      </c>
      <c r="D18">
        <v>14827.72</v>
      </c>
      <c r="E18">
        <v>17623.52</v>
      </c>
      <c r="F18">
        <v>18048.599999999999</v>
      </c>
      <c r="G18">
        <v>20776.71</v>
      </c>
      <c r="H18">
        <v>27071.07</v>
      </c>
      <c r="I18">
        <v>29364.36</v>
      </c>
      <c r="J18">
        <v>27348.57</v>
      </c>
      <c r="K18">
        <v>32704.37</v>
      </c>
    </row>
    <row r="19" spans="1:11" x14ac:dyDescent="0.2">
      <c r="A19" s="3" t="s">
        <v>14</v>
      </c>
      <c r="B19">
        <v>195.38</v>
      </c>
      <c r="C19">
        <v>-592.57000000000005</v>
      </c>
      <c r="D19">
        <v>-1027.76</v>
      </c>
      <c r="E19">
        <v>203.19</v>
      </c>
      <c r="F19">
        <v>703.13</v>
      </c>
      <c r="G19">
        <v>645.27</v>
      </c>
      <c r="H19">
        <v>686</v>
      </c>
      <c r="I19">
        <v>358.59</v>
      </c>
      <c r="J19">
        <v>367.77</v>
      </c>
      <c r="K19">
        <v>725.65</v>
      </c>
    </row>
    <row r="20" spans="1:11" x14ac:dyDescent="0.2">
      <c r="A20" s="3" t="s">
        <v>15</v>
      </c>
      <c r="B20" s="3">
        <v>571.88</v>
      </c>
      <c r="C20" s="3">
        <v>584.33000000000004</v>
      </c>
      <c r="D20" s="3">
        <v>653.5</v>
      </c>
      <c r="E20" s="3">
        <v>746.73</v>
      </c>
      <c r="F20" s="3">
        <v>780.85</v>
      </c>
      <c r="G20" s="3">
        <v>699.56</v>
      </c>
      <c r="H20" s="3">
        <v>889.77</v>
      </c>
      <c r="I20" s="3">
        <v>1232.3399999999999</v>
      </c>
      <c r="J20" s="3">
        <v>952.9</v>
      </c>
      <c r="K20" s="3">
        <v>975.35</v>
      </c>
    </row>
    <row r="21" spans="1:11" x14ac:dyDescent="0.2">
      <c r="A21" s="3" t="s">
        <v>16</v>
      </c>
      <c r="B21" s="3">
        <v>1581.59</v>
      </c>
      <c r="C21" s="3">
        <v>1683.9</v>
      </c>
      <c r="D21" s="3">
        <v>1697.62</v>
      </c>
      <c r="E21" s="3">
        <v>1871.01</v>
      </c>
      <c r="F21" s="3">
        <v>1908.29</v>
      </c>
      <c r="G21" s="3">
        <v>1587.18</v>
      </c>
      <c r="H21" s="3">
        <v>1887.67</v>
      </c>
      <c r="I21" s="3">
        <v>2327.8000000000002</v>
      </c>
      <c r="J21" s="3">
        <v>2183.7600000000002</v>
      </c>
      <c r="K21" s="3">
        <v>2345.36</v>
      </c>
    </row>
    <row r="22" spans="1:11" x14ac:dyDescent="0.2">
      <c r="A22" s="3" t="s">
        <v>17</v>
      </c>
      <c r="B22" s="3">
        <v>3440.97</v>
      </c>
      <c r="C22" s="3">
        <v>3631.73</v>
      </c>
      <c r="D22" s="3">
        <v>3760.9</v>
      </c>
      <c r="E22" s="3">
        <v>4177.88</v>
      </c>
      <c r="F22" s="3">
        <v>4295.79</v>
      </c>
      <c r="G22" s="3">
        <v>4463.33</v>
      </c>
      <c r="H22" s="3">
        <v>4890.55</v>
      </c>
      <c r="I22" s="3">
        <v>5736.22</v>
      </c>
      <c r="J22" s="3">
        <v>5548.53</v>
      </c>
      <c r="K22" s="3">
        <v>6169.78</v>
      </c>
    </row>
    <row r="23" spans="1:11" x14ac:dyDescent="0.2">
      <c r="A23" s="3" t="s">
        <v>18</v>
      </c>
      <c r="B23" s="3">
        <v>4261.78</v>
      </c>
      <c r="C23" s="3">
        <v>4179.74</v>
      </c>
      <c r="D23" s="3">
        <v>3954.87</v>
      </c>
      <c r="E23" s="3">
        <v>4546.3900000000003</v>
      </c>
      <c r="F23" s="3">
        <v>4488.63</v>
      </c>
      <c r="G23" s="3">
        <v>4236.7700000000004</v>
      </c>
      <c r="H23" s="3">
        <v>4858.38</v>
      </c>
      <c r="I23" s="3">
        <v>5604.08</v>
      </c>
      <c r="J23" s="3">
        <v>5312.45</v>
      </c>
      <c r="K23" s="3">
        <v>5793.29</v>
      </c>
    </row>
    <row r="24" spans="1:11" x14ac:dyDescent="0.2">
      <c r="A24" s="3" t="s">
        <v>19</v>
      </c>
      <c r="B24" s="3">
        <v>1235.8900000000001</v>
      </c>
      <c r="C24" s="3">
        <v>1169.23</v>
      </c>
      <c r="D24" s="3">
        <v>1005.98</v>
      </c>
      <c r="E24" s="3">
        <v>1039.8499999999999</v>
      </c>
      <c r="F24" s="3">
        <v>1225.1300000000001</v>
      </c>
      <c r="G24" s="3">
        <v>1074.3900000000001</v>
      </c>
      <c r="H24" s="3">
        <v>1109.95</v>
      </c>
      <c r="I24" s="3">
        <v>1308.56</v>
      </c>
      <c r="J24" s="3">
        <v>1765.97</v>
      </c>
      <c r="K24" s="3">
        <v>2221.39</v>
      </c>
    </row>
    <row r="25" spans="1:11" x14ac:dyDescent="0.2">
      <c r="A25" s="3" t="s">
        <v>20</v>
      </c>
      <c r="B25" s="3">
        <v>1483.11</v>
      </c>
      <c r="C25" s="3">
        <v>1758.63</v>
      </c>
      <c r="D25" s="3">
        <v>2239.81</v>
      </c>
      <c r="E25" s="3">
        <v>2080.44</v>
      </c>
      <c r="F25" s="3">
        <v>2417.3200000000002</v>
      </c>
      <c r="G25" s="3">
        <v>2576.9499999999998</v>
      </c>
      <c r="H25" s="3">
        <v>1909.72</v>
      </c>
      <c r="I25" s="3">
        <v>2097.64</v>
      </c>
      <c r="J25" s="3">
        <v>3330.45</v>
      </c>
      <c r="K25" s="3">
        <v>17794.88</v>
      </c>
    </row>
    <row r="26" spans="1:11" x14ac:dyDescent="0.2">
      <c r="A26" s="3" t="s">
        <v>21</v>
      </c>
      <c r="B26" s="3">
        <v>1077.4000000000001</v>
      </c>
      <c r="C26" s="3">
        <v>1152.79</v>
      </c>
      <c r="D26" s="3">
        <v>1236.28</v>
      </c>
      <c r="E26" s="3">
        <v>1396.61</v>
      </c>
      <c r="F26" s="3">
        <v>1644.91</v>
      </c>
      <c r="G26" s="3">
        <v>1645.59</v>
      </c>
      <c r="H26" s="3">
        <v>1732.41</v>
      </c>
      <c r="I26" s="3">
        <v>1809.01</v>
      </c>
      <c r="J26" s="3">
        <v>1518.05</v>
      </c>
      <c r="K26" s="3">
        <v>1646.32</v>
      </c>
    </row>
    <row r="27" spans="1:11" x14ac:dyDescent="0.2">
      <c r="A27" s="3" t="s">
        <v>22</v>
      </c>
      <c r="B27" s="3">
        <v>78.13</v>
      </c>
      <c r="C27" s="3">
        <v>49.03</v>
      </c>
      <c r="D27" s="3">
        <v>115.01</v>
      </c>
      <c r="E27" s="3">
        <v>71.400000000000006</v>
      </c>
      <c r="F27" s="3">
        <v>81.38</v>
      </c>
      <c r="G27" s="3">
        <v>57.97</v>
      </c>
      <c r="H27" s="3">
        <v>59.99</v>
      </c>
      <c r="I27" s="3">
        <v>77.77</v>
      </c>
      <c r="J27">
        <v>39.11</v>
      </c>
      <c r="K27">
        <v>45.06</v>
      </c>
    </row>
    <row r="28" spans="1:11" x14ac:dyDescent="0.2">
      <c r="A28" s="3" t="s">
        <v>23</v>
      </c>
      <c r="B28" s="3">
        <v>14859.07</v>
      </c>
      <c r="C28" s="3">
        <v>16026.32</v>
      </c>
      <c r="D28" s="3">
        <v>17409.11</v>
      </c>
      <c r="E28" s="3">
        <v>19149.82</v>
      </c>
      <c r="F28" s="3">
        <v>20034.57</v>
      </c>
      <c r="G28" s="3">
        <v>17938.169999999998</v>
      </c>
      <c r="H28" s="3">
        <v>20740.47</v>
      </c>
      <c r="I28" s="3">
        <v>25915.119999999999</v>
      </c>
      <c r="J28" s="3">
        <v>26960.82</v>
      </c>
      <c r="K28" s="3">
        <v>41942.949999999997</v>
      </c>
    </row>
    <row r="29" spans="1:11" x14ac:dyDescent="0.2">
      <c r="A29" s="3" t="s">
        <v>24</v>
      </c>
      <c r="B29" s="3">
        <v>5358.21</v>
      </c>
      <c r="C29" s="3">
        <v>5549.09</v>
      </c>
      <c r="D29" s="3">
        <v>5916.43</v>
      </c>
      <c r="E29" s="3">
        <v>6313.92</v>
      </c>
      <c r="F29" s="3">
        <v>4441.79</v>
      </c>
      <c r="G29" s="3">
        <v>4555.29</v>
      </c>
      <c r="H29" s="3">
        <v>5237.34</v>
      </c>
      <c r="I29" s="3">
        <v>6438.4</v>
      </c>
      <c r="J29" s="3">
        <v>6209.46</v>
      </c>
      <c r="K29" s="3">
        <v>6890.47</v>
      </c>
    </row>
    <row r="30" spans="1:11" x14ac:dyDescent="0.2">
      <c r="A30" s="3" t="s">
        <v>25</v>
      </c>
      <c r="B30" s="3">
        <v>9344.4500000000007</v>
      </c>
      <c r="C30" s="3">
        <v>10289.44</v>
      </c>
      <c r="D30" s="3">
        <v>11271.2</v>
      </c>
      <c r="E30" s="3">
        <v>12592.33</v>
      </c>
      <c r="F30" s="3">
        <v>15306.23</v>
      </c>
      <c r="G30" s="3">
        <v>13161.19</v>
      </c>
      <c r="H30" s="3">
        <v>15242.66</v>
      </c>
      <c r="I30" s="3">
        <v>19191.66</v>
      </c>
      <c r="J30" s="3">
        <v>20458.78</v>
      </c>
      <c r="K30" s="3">
        <v>34746.629999999997</v>
      </c>
    </row>
    <row r="31" spans="1:11" x14ac:dyDescent="0.2">
      <c r="A31" s="3" t="s">
        <v>26</v>
      </c>
      <c r="B31" s="3">
        <v>6840.12</v>
      </c>
      <c r="C31" s="3">
        <v>5770.02</v>
      </c>
      <c r="D31">
        <v>6285.21</v>
      </c>
      <c r="E31" s="3">
        <v>7048.7</v>
      </c>
      <c r="F31">
        <v>12476.58</v>
      </c>
      <c r="G31">
        <v>13231.96</v>
      </c>
      <c r="H31">
        <v>14171.8</v>
      </c>
      <c r="I31">
        <v>19263.400000000001</v>
      </c>
      <c r="J31">
        <v>17166.46</v>
      </c>
      <c r="K31">
        <v>17957.73</v>
      </c>
    </row>
    <row r="32" spans="1:11" x14ac:dyDescent="0.2">
      <c r="A32" s="3" t="s">
        <v>27</v>
      </c>
      <c r="B32" s="8">
        <v>0.28000000000000003</v>
      </c>
      <c r="C32" s="8">
        <v>0.25</v>
      </c>
      <c r="D32" s="8">
        <v>0.35</v>
      </c>
      <c r="E32" s="8">
        <v>0.21</v>
      </c>
      <c r="F32" s="8">
        <v>0.35</v>
      </c>
      <c r="G32" s="8">
        <v>0.39</v>
      </c>
      <c r="H32" s="8">
        <v>0.08</v>
      </c>
      <c r="I32" s="8">
        <v>-0.04</v>
      </c>
      <c r="J32" s="8">
        <v>-0.24</v>
      </c>
      <c r="K32" s="8">
        <v>-0.6</v>
      </c>
    </row>
    <row r="34" spans="1:11" x14ac:dyDescent="0.2">
      <c r="A34" s="3" t="s">
        <v>28</v>
      </c>
      <c r="B34" s="5">
        <v>24830.799999999999</v>
      </c>
      <c r="C34" s="5">
        <v>34583.410000000003</v>
      </c>
      <c r="D34" s="5">
        <v>39879.32</v>
      </c>
      <c r="E34" s="5">
        <v>36204.22</v>
      </c>
      <c r="F34" s="5">
        <v>32848.589999999997</v>
      </c>
      <c r="G34" s="5">
        <v>39566.22</v>
      </c>
      <c r="H34" s="5">
        <v>-1914.45</v>
      </c>
      <c r="I34" s="5">
        <v>16993.16</v>
      </c>
      <c r="J34" s="5">
        <v>20734.349999999999</v>
      </c>
      <c r="K34" s="5">
        <v>26937.37</v>
      </c>
    </row>
    <row r="40" spans="1:11" x14ac:dyDescent="0.2">
      <c r="A40" s="1" t="s">
        <v>29</v>
      </c>
    </row>
    <row r="41" spans="1:11" x14ac:dyDescent="0.2">
      <c r="A41" s="4" t="s">
        <v>11</v>
      </c>
      <c r="B41" s="7">
        <v>45199</v>
      </c>
      <c r="C41" s="7">
        <v>45291</v>
      </c>
      <c r="D41" s="7">
        <v>45382</v>
      </c>
      <c r="E41" s="7">
        <v>45473</v>
      </c>
      <c r="F41" s="7">
        <v>45565</v>
      </c>
      <c r="G41" s="7">
        <v>45657</v>
      </c>
      <c r="H41" s="7">
        <v>45747</v>
      </c>
      <c r="I41" s="7">
        <v>45838</v>
      </c>
      <c r="J41" s="7">
        <v>45930</v>
      </c>
      <c r="K41" s="7">
        <v>46022</v>
      </c>
    </row>
    <row r="42" spans="1:11" x14ac:dyDescent="0.2">
      <c r="A42" s="3" t="s">
        <v>12</v>
      </c>
      <c r="B42" s="3">
        <v>17774.47</v>
      </c>
      <c r="C42" s="3">
        <v>17195.240000000002</v>
      </c>
      <c r="D42" s="3">
        <v>17037.8</v>
      </c>
      <c r="E42" s="3">
        <v>17777.810000000001</v>
      </c>
      <c r="F42" s="3">
        <v>19990.36</v>
      </c>
      <c r="G42" s="3">
        <v>18790.169999999998</v>
      </c>
      <c r="H42" s="3">
        <v>18765</v>
      </c>
      <c r="I42" s="3">
        <v>21494.79</v>
      </c>
      <c r="J42" s="3">
        <v>19501.63</v>
      </c>
      <c r="K42" s="3">
        <v>20047.3</v>
      </c>
    </row>
    <row r="43" spans="1:11" x14ac:dyDescent="0.2">
      <c r="A43" s="3" t="s">
        <v>30</v>
      </c>
      <c r="B43" s="3">
        <v>11320.23</v>
      </c>
      <c r="C43" s="3">
        <v>10985.01</v>
      </c>
      <c r="D43" s="3">
        <v>10735.73</v>
      </c>
      <c r="E43" s="3">
        <v>11232.97</v>
      </c>
      <c r="F43" s="3">
        <v>13438.28</v>
      </c>
      <c r="G43" s="3">
        <v>12428.27</v>
      </c>
      <c r="H43" s="3">
        <v>12245.61</v>
      </c>
      <c r="I43" s="3">
        <v>14678.32</v>
      </c>
      <c r="J43" s="3">
        <v>12806.94</v>
      </c>
      <c r="K43" s="3">
        <v>13164.78</v>
      </c>
    </row>
    <row r="44" spans="1:11" x14ac:dyDescent="0.2">
      <c r="A44" s="3" t="s">
        <v>20</v>
      </c>
      <c r="B44" s="3">
        <v>673.5</v>
      </c>
      <c r="C44" s="3">
        <v>820.26</v>
      </c>
      <c r="D44" s="3">
        <v>868</v>
      </c>
      <c r="E44" s="3">
        <v>771.13</v>
      </c>
      <c r="F44" s="3">
        <v>690.31</v>
      </c>
      <c r="G44" s="3">
        <v>803.4</v>
      </c>
      <c r="H44" s="3">
        <v>15391.28</v>
      </c>
      <c r="I44" s="3">
        <v>750.97</v>
      </c>
      <c r="J44" s="3">
        <v>738.84</v>
      </c>
      <c r="K44" s="3">
        <v>321.85000000000002</v>
      </c>
    </row>
    <row r="45" spans="1:11" x14ac:dyDescent="0.2">
      <c r="A45" s="3" t="s">
        <v>21</v>
      </c>
      <c r="B45" s="3">
        <v>453.04</v>
      </c>
      <c r="C45" s="3">
        <v>384.04</v>
      </c>
      <c r="D45" s="3">
        <v>385.09</v>
      </c>
      <c r="E45" s="3">
        <v>403.13</v>
      </c>
      <c r="F45" s="3">
        <v>416.18</v>
      </c>
      <c r="G45" s="3">
        <v>415.98</v>
      </c>
      <c r="H45" s="3">
        <v>411.03</v>
      </c>
      <c r="I45" s="3">
        <v>422.96</v>
      </c>
      <c r="J45" s="3">
        <v>434.8</v>
      </c>
      <c r="K45" s="3">
        <v>430.82</v>
      </c>
    </row>
    <row r="46" spans="1:11" x14ac:dyDescent="0.2">
      <c r="A46" s="3" t="s">
        <v>22</v>
      </c>
      <c r="B46">
        <v>9.8699999999999992</v>
      </c>
      <c r="C46">
        <v>11.94</v>
      </c>
      <c r="D46">
        <v>10.72</v>
      </c>
      <c r="E46">
        <v>9.6</v>
      </c>
      <c r="F46">
        <v>14.73</v>
      </c>
      <c r="G46">
        <v>9.82</v>
      </c>
      <c r="H46">
        <v>10.91</v>
      </c>
      <c r="I46">
        <v>16.47</v>
      </c>
      <c r="J46">
        <v>20.05</v>
      </c>
      <c r="K46">
        <v>19.47</v>
      </c>
    </row>
    <row r="47" spans="1:11" x14ac:dyDescent="0.2">
      <c r="A47" s="3" t="s">
        <v>23</v>
      </c>
      <c r="B47" s="3">
        <v>6664.83</v>
      </c>
      <c r="C47" s="3">
        <v>6634.51</v>
      </c>
      <c r="D47" s="3">
        <v>6774.26</v>
      </c>
      <c r="E47" s="3">
        <v>6903.24</v>
      </c>
      <c r="F47" s="3">
        <v>6811.48</v>
      </c>
      <c r="G47" s="3">
        <v>6739.5</v>
      </c>
      <c r="H47" s="3">
        <v>21488.73</v>
      </c>
      <c r="I47" s="3">
        <v>7128.01</v>
      </c>
      <c r="J47" s="3">
        <v>6978.68</v>
      </c>
      <c r="K47" s="3">
        <v>6754.08</v>
      </c>
    </row>
    <row r="48" spans="1:11" x14ac:dyDescent="0.2">
      <c r="A48" s="3" t="s">
        <v>24</v>
      </c>
      <c r="B48" s="3">
        <v>1700.31</v>
      </c>
      <c r="C48" s="3">
        <v>1227.99</v>
      </c>
      <c r="D48" s="3">
        <v>1583.55</v>
      </c>
      <c r="E48" s="3">
        <v>1726.25</v>
      </c>
      <c r="F48" s="3">
        <v>1757.05</v>
      </c>
      <c r="G48" s="3">
        <v>1726.32</v>
      </c>
      <c r="H48" s="3">
        <v>1680.85</v>
      </c>
      <c r="I48" s="3">
        <v>1784.6</v>
      </c>
      <c r="J48" s="3">
        <v>1792.13</v>
      </c>
      <c r="K48" s="3">
        <v>1735.63</v>
      </c>
    </row>
    <row r="49" spans="1:11" x14ac:dyDescent="0.2">
      <c r="A49" s="3" t="s">
        <v>25</v>
      </c>
      <c r="B49" s="3">
        <v>4898.07</v>
      </c>
      <c r="C49" s="3">
        <v>5335.23</v>
      </c>
      <c r="D49" s="3">
        <v>5120.55</v>
      </c>
      <c r="E49" s="3">
        <v>5091.59</v>
      </c>
      <c r="F49" s="3">
        <v>4992.87</v>
      </c>
      <c r="G49" s="3">
        <v>4934.8</v>
      </c>
      <c r="H49" s="3">
        <v>19727.37</v>
      </c>
      <c r="I49" s="3">
        <v>5244.2</v>
      </c>
      <c r="J49" s="3">
        <v>5126.1099999999997</v>
      </c>
      <c r="K49" s="3">
        <v>4931.1899999999996</v>
      </c>
    </row>
    <row r="50" spans="1:11" x14ac:dyDescent="0.2">
      <c r="A50" s="3" t="s">
        <v>31</v>
      </c>
      <c r="B50" s="3">
        <v>6454.24</v>
      </c>
      <c r="C50" s="3">
        <v>6210.23</v>
      </c>
      <c r="D50" s="3">
        <v>6302.07</v>
      </c>
      <c r="E50" s="3">
        <v>6544.84</v>
      </c>
      <c r="F50" s="3">
        <v>6552.08</v>
      </c>
      <c r="G50" s="3">
        <v>6361.9</v>
      </c>
      <c r="H50" s="3">
        <v>6519.39</v>
      </c>
      <c r="I50" s="3">
        <v>6816.47</v>
      </c>
      <c r="J50" s="3">
        <v>6694.69</v>
      </c>
      <c r="K50" s="3">
        <v>6882.52</v>
      </c>
    </row>
    <row r="51" spans="1:11" x14ac:dyDescent="0.2">
      <c r="A51" s="3" t="s">
        <v>28</v>
      </c>
      <c r="B51" s="5">
        <v>1238.68</v>
      </c>
      <c r="C51" s="5">
        <v>6765.23</v>
      </c>
      <c r="D51" s="5">
        <v>12106.31</v>
      </c>
      <c r="E51" s="3">
        <v>624.13</v>
      </c>
      <c r="F51" s="5">
        <v>5696.47</v>
      </c>
      <c r="G51" s="5">
        <v>5014.1099999999997</v>
      </c>
      <c r="H51" s="5">
        <v>7688.78</v>
      </c>
      <c r="I51" s="5">
        <v>8538.01</v>
      </c>
      <c r="J51" s="5">
        <v>4774.12</v>
      </c>
      <c r="K51" s="5">
        <v>6982.91</v>
      </c>
    </row>
    <row r="55" spans="1:11" x14ac:dyDescent="0.2">
      <c r="A55" s="1" t="s">
        <v>32</v>
      </c>
    </row>
    <row r="56" spans="1:11" x14ac:dyDescent="0.2">
      <c r="A56" s="4" t="s">
        <v>11</v>
      </c>
      <c r="B56" s="7">
        <v>42460</v>
      </c>
      <c r="C56" s="7">
        <v>42825</v>
      </c>
      <c r="D56" s="7">
        <v>43190</v>
      </c>
      <c r="E56" s="7">
        <v>43555</v>
      </c>
      <c r="F56" s="7">
        <v>43921</v>
      </c>
      <c r="G56" s="7">
        <v>44286</v>
      </c>
      <c r="H56" s="7">
        <v>44651</v>
      </c>
      <c r="I56" s="7">
        <v>45016</v>
      </c>
      <c r="J56" s="7">
        <v>45382</v>
      </c>
      <c r="K56" s="7">
        <v>45747</v>
      </c>
    </row>
    <row r="57" spans="1:11" x14ac:dyDescent="0.2">
      <c r="A57" s="3" t="s">
        <v>33</v>
      </c>
      <c r="B57" s="3">
        <v>804.72</v>
      </c>
      <c r="C57" s="3">
        <v>1214.74</v>
      </c>
      <c r="D57" s="3">
        <v>1220.43</v>
      </c>
      <c r="E57" s="3">
        <v>1225.8599999999999</v>
      </c>
      <c r="F57" s="3">
        <v>1229.22</v>
      </c>
      <c r="G57" s="3">
        <v>1230.8800000000001</v>
      </c>
      <c r="H57" s="3">
        <v>1232.33</v>
      </c>
      <c r="I57" s="3">
        <v>1242.8</v>
      </c>
      <c r="J57" s="3">
        <v>1248.47</v>
      </c>
      <c r="K57" s="3">
        <v>1251.4100000000001</v>
      </c>
    </row>
    <row r="58" spans="1:11" x14ac:dyDescent="0.2">
      <c r="A58" s="3" t="s">
        <v>34</v>
      </c>
      <c r="B58" s="3">
        <v>41874.800000000003</v>
      </c>
      <c r="C58" s="3">
        <v>45198.19</v>
      </c>
      <c r="D58" s="3">
        <v>51289.68</v>
      </c>
      <c r="E58" s="3">
        <v>57915.01</v>
      </c>
      <c r="F58" s="3">
        <v>64044.04</v>
      </c>
      <c r="G58" s="3">
        <v>59116.46</v>
      </c>
      <c r="H58" s="3">
        <v>61223.24</v>
      </c>
      <c r="I58" s="3">
        <v>67912.460000000006</v>
      </c>
      <c r="J58" s="3">
        <v>73258.53</v>
      </c>
      <c r="K58" s="3">
        <v>68778.64</v>
      </c>
    </row>
    <row r="59" spans="1:11" x14ac:dyDescent="0.2">
      <c r="A59" s="3" t="s">
        <v>35</v>
      </c>
      <c r="B59">
        <v>83.78</v>
      </c>
      <c r="C59">
        <v>45.72</v>
      </c>
      <c r="D59">
        <v>35.92</v>
      </c>
      <c r="E59">
        <v>13.44</v>
      </c>
      <c r="F59">
        <v>277.45</v>
      </c>
      <c r="G59">
        <v>270.83</v>
      </c>
      <c r="H59">
        <v>249.44</v>
      </c>
      <c r="I59">
        <v>306.04000000000002</v>
      </c>
      <c r="J59">
        <v>303.43</v>
      </c>
      <c r="K59">
        <v>284.54000000000002</v>
      </c>
    </row>
    <row r="60" spans="1:11" x14ac:dyDescent="0.2">
      <c r="A60" s="3" t="s">
        <v>36</v>
      </c>
      <c r="B60" s="3">
        <v>8888.0400000000009</v>
      </c>
      <c r="C60" s="3">
        <v>9439.67</v>
      </c>
      <c r="D60" s="3">
        <v>11694.85</v>
      </c>
      <c r="E60" s="3">
        <v>12584.73</v>
      </c>
      <c r="F60" s="3">
        <v>11760.04</v>
      </c>
      <c r="G60" s="3">
        <v>13142.59</v>
      </c>
      <c r="H60" s="3">
        <v>14491.01</v>
      </c>
      <c r="I60" s="3">
        <v>16369.66</v>
      </c>
      <c r="J60" s="3">
        <v>16943.54</v>
      </c>
      <c r="K60" s="3">
        <v>17688.11</v>
      </c>
    </row>
    <row r="61" spans="1:11" x14ac:dyDescent="0.2">
      <c r="A61" s="1" t="s">
        <v>37</v>
      </c>
      <c r="B61" s="3">
        <v>51651.34</v>
      </c>
      <c r="C61" s="3">
        <v>55898.32</v>
      </c>
      <c r="D61" s="3">
        <v>64240.88</v>
      </c>
      <c r="E61" s="3">
        <v>71739.039999999994</v>
      </c>
      <c r="F61" s="3">
        <v>77310.75</v>
      </c>
      <c r="G61" s="3">
        <v>73760.759999999995</v>
      </c>
      <c r="H61" s="3">
        <v>77196.02</v>
      </c>
      <c r="I61" s="3">
        <v>85830.96</v>
      </c>
      <c r="J61" s="3">
        <v>91753.97</v>
      </c>
      <c r="K61" s="3">
        <v>88002.7</v>
      </c>
    </row>
    <row r="62" spans="1:11" x14ac:dyDescent="0.2">
      <c r="A62" s="3" t="s">
        <v>38</v>
      </c>
      <c r="B62" s="3">
        <v>15106.63</v>
      </c>
      <c r="C62" s="3">
        <v>15893.48</v>
      </c>
      <c r="D62" s="3">
        <v>16523.96</v>
      </c>
      <c r="E62" s="3">
        <v>19374.189999999999</v>
      </c>
      <c r="F62" s="3">
        <v>21713.34</v>
      </c>
      <c r="G62" s="3">
        <v>23298.48</v>
      </c>
      <c r="H62" s="3">
        <v>24231.59</v>
      </c>
      <c r="I62" s="3">
        <v>25851.27</v>
      </c>
      <c r="J62" s="3">
        <v>27820.22</v>
      </c>
      <c r="K62" s="3">
        <v>21954.85</v>
      </c>
    </row>
    <row r="63" spans="1:11" x14ac:dyDescent="0.2">
      <c r="A63" s="3" t="s">
        <v>39</v>
      </c>
      <c r="B63" s="3">
        <v>2559.7199999999998</v>
      </c>
      <c r="C63" s="3">
        <v>3729.89</v>
      </c>
      <c r="D63" s="3">
        <v>5508.33</v>
      </c>
      <c r="E63" s="3">
        <v>4136.42</v>
      </c>
      <c r="F63" s="3">
        <v>3256.46</v>
      </c>
      <c r="G63" s="3">
        <v>4011.29</v>
      </c>
      <c r="H63" s="3">
        <v>3225.54</v>
      </c>
      <c r="I63" s="3">
        <v>3003.3</v>
      </c>
      <c r="J63" s="3">
        <v>2860.78</v>
      </c>
      <c r="K63" s="3">
        <v>1090.9100000000001</v>
      </c>
    </row>
    <row r="64" spans="1:11" x14ac:dyDescent="0.2">
      <c r="A64" s="3" t="s">
        <v>40</v>
      </c>
      <c r="B64" s="3">
        <v>11747.59</v>
      </c>
      <c r="C64">
        <v>17581.38</v>
      </c>
      <c r="D64" s="3">
        <v>22052.86</v>
      </c>
      <c r="E64" s="3">
        <v>25043.49</v>
      </c>
      <c r="F64" s="3">
        <v>28663.35</v>
      </c>
      <c r="G64" s="3">
        <v>24870.87</v>
      </c>
      <c r="H64" s="3">
        <v>24841.01</v>
      </c>
      <c r="I64" s="3">
        <v>29415.02</v>
      </c>
      <c r="J64" s="3">
        <v>31114.02</v>
      </c>
      <c r="K64" s="3">
        <v>34719.82</v>
      </c>
    </row>
    <row r="65" spans="1:11" x14ac:dyDescent="0.2">
      <c r="A65" s="3" t="s">
        <v>41</v>
      </c>
      <c r="B65" s="3">
        <v>22237.4</v>
      </c>
      <c r="C65" s="3">
        <v>18693.57</v>
      </c>
      <c r="D65" s="3">
        <v>20155.73</v>
      </c>
      <c r="E65" s="3">
        <v>23184.94</v>
      </c>
      <c r="F65" s="3">
        <v>23677.599999999999</v>
      </c>
      <c r="G65" s="3">
        <v>21580.12</v>
      </c>
      <c r="H65" s="3">
        <v>24897.88</v>
      </c>
      <c r="I65" s="3">
        <v>27561.37</v>
      </c>
      <c r="J65" s="3">
        <v>29958.95</v>
      </c>
      <c r="K65" s="3">
        <v>30237.119999999999</v>
      </c>
    </row>
    <row r="66" spans="1:11" x14ac:dyDescent="0.2">
      <c r="A66" s="1" t="s">
        <v>37</v>
      </c>
      <c r="B66" s="3">
        <v>51651.34</v>
      </c>
      <c r="C66" s="3">
        <v>55898.32</v>
      </c>
      <c r="D66" s="3">
        <v>64240.88</v>
      </c>
      <c r="E66" s="3">
        <v>71739.039999999994</v>
      </c>
      <c r="F66" s="3">
        <v>77310.75</v>
      </c>
      <c r="G66" s="3">
        <v>73760.759999999995</v>
      </c>
      <c r="H66" s="3">
        <v>77196.02</v>
      </c>
      <c r="I66" s="3">
        <v>85830.96</v>
      </c>
      <c r="J66" s="3">
        <v>91753.97</v>
      </c>
      <c r="K66" s="3">
        <v>88002.7</v>
      </c>
    </row>
    <row r="67" spans="1:11" x14ac:dyDescent="0.2">
      <c r="A67" s="3" t="s">
        <v>42</v>
      </c>
      <c r="B67" s="3">
        <v>1917.18</v>
      </c>
      <c r="C67" s="3">
        <v>2474.29</v>
      </c>
      <c r="D67" s="3">
        <v>2682.29</v>
      </c>
      <c r="E67" s="3">
        <v>4035.28</v>
      </c>
      <c r="F67" s="3">
        <v>2562.48</v>
      </c>
      <c r="G67" s="3">
        <v>2501.6999999999998</v>
      </c>
      <c r="H67" s="3">
        <v>2461.9</v>
      </c>
      <c r="I67" s="3">
        <v>2956.17</v>
      </c>
      <c r="J67" s="3">
        <v>4025.82</v>
      </c>
      <c r="K67" s="3">
        <v>4719.67</v>
      </c>
    </row>
    <row r="68" spans="1:11" x14ac:dyDescent="0.2">
      <c r="A68" s="3" t="s">
        <v>43</v>
      </c>
      <c r="B68">
        <v>9062.1</v>
      </c>
      <c r="C68">
        <v>8116.1</v>
      </c>
      <c r="D68">
        <v>7495.09</v>
      </c>
      <c r="E68">
        <v>7859.56</v>
      </c>
      <c r="F68">
        <v>8879.33</v>
      </c>
      <c r="G68">
        <v>10397.16</v>
      </c>
      <c r="H68">
        <v>10864.15</v>
      </c>
      <c r="I68">
        <v>11771.16</v>
      </c>
      <c r="J68">
        <v>14152.88</v>
      </c>
      <c r="K68">
        <v>15637.56</v>
      </c>
    </row>
    <row r="69" spans="1:11" x14ac:dyDescent="0.2">
      <c r="A69" s="3" t="s">
        <v>44</v>
      </c>
      <c r="B69" s="3">
        <v>6063.3</v>
      </c>
      <c r="C69" s="3">
        <v>2967.4</v>
      </c>
      <c r="D69" s="3">
        <v>2899.6</v>
      </c>
      <c r="E69" s="3">
        <v>4152.03</v>
      </c>
      <c r="F69" s="3">
        <v>7277.34</v>
      </c>
      <c r="G69" s="3">
        <v>4659.0200000000004</v>
      </c>
      <c r="H69" s="3">
        <v>4654.42</v>
      </c>
      <c r="I69" s="3">
        <v>4880.1899999999996</v>
      </c>
      <c r="J69" s="3">
        <v>7217.68</v>
      </c>
      <c r="K69" s="3">
        <v>4012.36</v>
      </c>
    </row>
    <row r="70" spans="1:11" x14ac:dyDescent="0.2">
      <c r="A70" s="3" t="s">
        <v>45</v>
      </c>
      <c r="B70" s="3">
        <v>8047206991</v>
      </c>
      <c r="C70" s="3">
        <v>12147383071</v>
      </c>
      <c r="D70" s="3">
        <v>12204294911</v>
      </c>
      <c r="E70" s="3">
        <v>12258631601</v>
      </c>
      <c r="F70" s="3">
        <v>12292231241</v>
      </c>
      <c r="G70" s="3">
        <v>12308844231</v>
      </c>
      <c r="H70" s="3">
        <v>12323255931</v>
      </c>
      <c r="I70" s="3">
        <v>12428017741</v>
      </c>
      <c r="J70" s="3">
        <v>12484700000</v>
      </c>
      <c r="K70" s="3">
        <v>12514119781</v>
      </c>
    </row>
    <row r="71" spans="1:11" x14ac:dyDescent="0.2">
      <c r="A71" s="3" t="s">
        <v>46</v>
      </c>
      <c r="C71">
        <v>4026657100</v>
      </c>
    </row>
    <row r="72" spans="1:11" x14ac:dyDescent="0.2">
      <c r="A72" s="3" t="s">
        <v>47</v>
      </c>
      <c r="B72" s="3">
        <v>1</v>
      </c>
      <c r="C72" s="3">
        <v>1</v>
      </c>
      <c r="D72" s="3">
        <v>1</v>
      </c>
      <c r="E72" s="3">
        <v>1</v>
      </c>
      <c r="F72" s="3">
        <v>1</v>
      </c>
      <c r="G72" s="3">
        <v>1</v>
      </c>
      <c r="H72" s="3">
        <v>1</v>
      </c>
      <c r="I72" s="3">
        <v>1</v>
      </c>
      <c r="J72" s="3">
        <v>1</v>
      </c>
      <c r="K72" s="3">
        <v>1</v>
      </c>
    </row>
    <row r="73" spans="1:11" x14ac:dyDescent="0.2">
      <c r="H73" s="5">
        <v>-4101.26</v>
      </c>
      <c r="I73" s="5">
        <v>22304.78</v>
      </c>
      <c r="J73" s="5">
        <v>17441.509999999998</v>
      </c>
      <c r="K73" s="5">
        <v>6045.18</v>
      </c>
    </row>
    <row r="80" spans="1:11" x14ac:dyDescent="0.2">
      <c r="A80" s="1" t="s">
        <v>48</v>
      </c>
    </row>
    <row r="81" spans="1:11" x14ac:dyDescent="0.2">
      <c r="A81" s="4" t="s">
        <v>11</v>
      </c>
      <c r="B81" s="7">
        <v>42460</v>
      </c>
      <c r="C81" s="7">
        <v>42825</v>
      </c>
      <c r="D81" s="7">
        <v>43190</v>
      </c>
      <c r="E81" s="7">
        <v>43555</v>
      </c>
      <c r="F81" s="7">
        <v>43921</v>
      </c>
      <c r="G81" s="7">
        <v>44286</v>
      </c>
      <c r="H81" s="7">
        <v>44651</v>
      </c>
      <c r="I81" s="7">
        <v>45016</v>
      </c>
      <c r="J81" s="7">
        <v>45382</v>
      </c>
      <c r="K81" s="7">
        <v>45747</v>
      </c>
    </row>
    <row r="82" spans="1:11" x14ac:dyDescent="0.2">
      <c r="A82" s="3" t="s">
        <v>49</v>
      </c>
      <c r="B82" s="3">
        <v>9799.0400000000009</v>
      </c>
      <c r="C82" s="3">
        <v>10627.31</v>
      </c>
      <c r="D82" s="3">
        <v>13169.4</v>
      </c>
      <c r="E82" s="3">
        <v>12583.41</v>
      </c>
      <c r="F82" s="3">
        <v>14689.66</v>
      </c>
      <c r="G82" s="3">
        <v>12526.97</v>
      </c>
      <c r="H82" s="3">
        <v>15775.51</v>
      </c>
      <c r="I82" s="3">
        <v>18877.55</v>
      </c>
      <c r="J82" s="3">
        <v>17178.86</v>
      </c>
      <c r="K82" s="3">
        <v>17627.04</v>
      </c>
    </row>
    <row r="83" spans="1:11" x14ac:dyDescent="0.2">
      <c r="A83" s="3" t="s">
        <v>50</v>
      </c>
      <c r="B83" s="3">
        <v>-3920.73</v>
      </c>
      <c r="C83" s="3">
        <v>-3250.93</v>
      </c>
      <c r="D83" s="3">
        <v>-7113.89</v>
      </c>
      <c r="E83" s="3">
        <v>-5545.68</v>
      </c>
      <c r="F83" s="3">
        <v>-6174.02</v>
      </c>
      <c r="G83" s="3">
        <v>5739.98</v>
      </c>
      <c r="H83" s="3">
        <v>-2238.4899999999998</v>
      </c>
      <c r="I83" s="3">
        <v>-5732.29</v>
      </c>
      <c r="J83" s="3">
        <v>1562.77</v>
      </c>
      <c r="K83" s="3">
        <v>-563.84</v>
      </c>
    </row>
    <row r="84" spans="1:11" x14ac:dyDescent="0.2">
      <c r="A84" s="3" t="s">
        <v>51</v>
      </c>
      <c r="B84" s="3">
        <v>-5612.52</v>
      </c>
      <c r="C84" s="3">
        <v>-7301.03</v>
      </c>
      <c r="D84" s="3">
        <v>-6221.13</v>
      </c>
      <c r="E84" s="3">
        <v>-6868.64</v>
      </c>
      <c r="F84" s="3">
        <v>-8181.48</v>
      </c>
      <c r="G84" s="3">
        <v>-18633.830000000002</v>
      </c>
      <c r="H84" s="3">
        <v>-13580.5</v>
      </c>
      <c r="I84" s="3">
        <v>-13006.03</v>
      </c>
      <c r="J84" s="3">
        <v>-18550.96</v>
      </c>
      <c r="K84" s="3">
        <v>-17037.400000000001</v>
      </c>
    </row>
    <row r="85" spans="1:11" x14ac:dyDescent="0.2">
      <c r="A85" s="3" t="s">
        <v>52</v>
      </c>
      <c r="B85" s="3">
        <v>265.79000000000002</v>
      </c>
      <c r="C85" s="3">
        <v>75.349999999999994</v>
      </c>
      <c r="D85" s="3">
        <v>-165.62</v>
      </c>
      <c r="E85" s="3">
        <v>169.09</v>
      </c>
      <c r="F85" s="3">
        <v>334.16</v>
      </c>
      <c r="G85" s="3">
        <v>-366.88</v>
      </c>
      <c r="H85" s="3">
        <v>-43.48</v>
      </c>
      <c r="I85" s="3">
        <v>139.22999999999999</v>
      </c>
      <c r="J85" s="3">
        <v>190.67</v>
      </c>
      <c r="K85" s="3">
        <v>25.8</v>
      </c>
    </row>
    <row r="90" spans="1:11" x14ac:dyDescent="0.2">
      <c r="A90" s="1" t="s">
        <v>53</v>
      </c>
      <c r="B90" s="3">
        <v>205.13</v>
      </c>
      <c r="C90" s="3">
        <v>262.75</v>
      </c>
      <c r="D90" s="3">
        <v>239.5</v>
      </c>
      <c r="E90" s="3">
        <v>278.64</v>
      </c>
      <c r="F90" s="3">
        <v>160.94999999999999</v>
      </c>
      <c r="G90" s="3">
        <v>204.82</v>
      </c>
      <c r="H90" s="3">
        <v>234.96</v>
      </c>
      <c r="I90" s="3">
        <v>359.49</v>
      </c>
      <c r="J90" s="3">
        <v>401.53</v>
      </c>
      <c r="K90" s="3">
        <v>409.75</v>
      </c>
    </row>
    <row r="92" spans="1:11" x14ac:dyDescent="0.2">
      <c r="A92" s="1" t="s">
        <v>54</v>
      </c>
    </row>
    <row r="93" spans="1:11" x14ac:dyDescent="0.2">
      <c r="A93" s="3" t="s">
        <v>55</v>
      </c>
      <c r="B93" s="3">
        <v>1207.08</v>
      </c>
      <c r="C93" s="3">
        <v>1214.74</v>
      </c>
      <c r="D93" s="3">
        <v>1220.43</v>
      </c>
      <c r="E93" s="3">
        <v>1225.8599999999999</v>
      </c>
      <c r="F93" s="3">
        <v>1229.22</v>
      </c>
      <c r="G93" s="3">
        <v>1230.8800000000001</v>
      </c>
      <c r="H93" s="3">
        <v>1232.33</v>
      </c>
      <c r="I93" s="3">
        <v>1242.8</v>
      </c>
      <c r="J93" s="3">
        <v>1248.47</v>
      </c>
      <c r="K93" s="3">
        <v>1251.4100000000001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57D8E-DA42-4548-9677-1E7C251E71AF}">
  <dimension ref="B2:P35"/>
  <sheetViews>
    <sheetView topLeftCell="A10" zoomScale="125" zoomScaleNormal="125" workbookViewId="0">
      <selection activeCell="B4" sqref="B4:B9"/>
    </sheetView>
  </sheetViews>
  <sheetFormatPr baseColWidth="10" defaultRowHeight="15" x14ac:dyDescent="0.2"/>
  <cols>
    <col min="2" max="2" width="28.1640625" customWidth="1"/>
    <col min="3" max="14" width="8.83203125" customWidth="1"/>
  </cols>
  <sheetData>
    <row r="2" spans="2:16" x14ac:dyDescent="0.2">
      <c r="C2" s="6">
        <v>41699</v>
      </c>
      <c r="D2" s="6">
        <v>42064</v>
      </c>
      <c r="E2" s="6">
        <v>42430</v>
      </c>
      <c r="F2" s="6">
        <v>42795</v>
      </c>
      <c r="G2" s="6">
        <v>43160</v>
      </c>
      <c r="H2" s="6">
        <v>43525</v>
      </c>
      <c r="I2" s="6">
        <v>43891</v>
      </c>
      <c r="J2" s="6">
        <v>44256</v>
      </c>
      <c r="K2" s="6">
        <v>44621</v>
      </c>
      <c r="L2" s="6">
        <v>44986</v>
      </c>
      <c r="M2" s="6">
        <v>45352</v>
      </c>
      <c r="N2" s="6">
        <v>45717</v>
      </c>
    </row>
    <row r="3" spans="2:16" x14ac:dyDescent="0.2">
      <c r="B3" t="s">
        <v>87</v>
      </c>
      <c r="C3" s="33">
        <v>7344</v>
      </c>
      <c r="D3" s="33">
        <v>9843</v>
      </c>
      <c r="E3" s="33">
        <v>9799</v>
      </c>
      <c r="F3" s="33">
        <v>10627</v>
      </c>
      <c r="G3" s="33">
        <v>13169</v>
      </c>
      <c r="H3" s="33">
        <v>12583</v>
      </c>
      <c r="I3" s="33">
        <v>14690</v>
      </c>
      <c r="J3" s="33">
        <v>12527</v>
      </c>
      <c r="K3" s="33">
        <v>15776</v>
      </c>
      <c r="L3" s="33">
        <v>18878</v>
      </c>
      <c r="M3" s="33">
        <v>17179</v>
      </c>
      <c r="N3" s="33">
        <v>17627</v>
      </c>
    </row>
    <row r="4" spans="2:16" x14ac:dyDescent="0.2">
      <c r="B4" t="s">
        <v>88</v>
      </c>
      <c r="C4" s="33">
        <v>13172</v>
      </c>
      <c r="D4" s="33">
        <v>14261</v>
      </c>
      <c r="E4" s="33">
        <v>15154</v>
      </c>
      <c r="F4" s="33">
        <v>16075</v>
      </c>
      <c r="G4" s="33">
        <v>17433</v>
      </c>
      <c r="H4" s="33">
        <v>18862</v>
      </c>
      <c r="I4" s="33">
        <v>19416</v>
      </c>
      <c r="J4" s="33">
        <v>17326</v>
      </c>
      <c r="K4" s="33">
        <v>20857</v>
      </c>
      <c r="L4" s="33">
        <v>26052</v>
      </c>
      <c r="M4" s="33">
        <v>26635</v>
      </c>
      <c r="N4" s="33">
        <v>26719</v>
      </c>
      <c r="P4" s="33">
        <f>SUM(E4:E9)</f>
        <v>9521</v>
      </c>
    </row>
    <row r="5" spans="2:16" x14ac:dyDescent="0.2">
      <c r="B5" t="s">
        <v>42</v>
      </c>
      <c r="C5" s="33">
        <v>-1546</v>
      </c>
      <c r="D5" s="33">
        <v>558</v>
      </c>
      <c r="E5" s="33">
        <v>-207</v>
      </c>
      <c r="F5">
        <v>-870</v>
      </c>
      <c r="G5" s="33">
        <v>-964</v>
      </c>
      <c r="H5" s="33">
        <v>-755</v>
      </c>
      <c r="I5" s="33">
        <v>1411</v>
      </c>
      <c r="J5" s="33">
        <v>-66</v>
      </c>
      <c r="K5" s="33">
        <v>-732</v>
      </c>
      <c r="L5" s="33">
        <v>-884</v>
      </c>
      <c r="M5" s="33">
        <v>-934</v>
      </c>
      <c r="N5" s="33">
        <v>-1023</v>
      </c>
    </row>
    <row r="6" spans="2:16" x14ac:dyDescent="0.2">
      <c r="B6" t="s">
        <v>43</v>
      </c>
      <c r="C6" s="33">
        <v>-755</v>
      </c>
      <c r="D6" s="33">
        <v>-505</v>
      </c>
      <c r="E6" s="33">
        <v>-693</v>
      </c>
      <c r="F6" s="33">
        <v>593</v>
      </c>
      <c r="G6" s="33">
        <v>602</v>
      </c>
      <c r="H6" s="33">
        <v>-359</v>
      </c>
      <c r="I6" s="33">
        <v>-508</v>
      </c>
      <c r="J6" s="33">
        <v>-1460</v>
      </c>
      <c r="K6" s="33">
        <v>-466</v>
      </c>
      <c r="L6" s="33">
        <v>-1098</v>
      </c>
      <c r="M6" s="33">
        <v>-2545</v>
      </c>
      <c r="N6" s="33">
        <v>-2975</v>
      </c>
    </row>
    <row r="7" spans="2:16" x14ac:dyDescent="0.2">
      <c r="B7" t="s">
        <v>89</v>
      </c>
      <c r="C7">
        <v>456</v>
      </c>
      <c r="D7" s="33">
        <v>-23</v>
      </c>
      <c r="E7" s="33">
        <v>622</v>
      </c>
      <c r="F7" s="33">
        <v>321</v>
      </c>
      <c r="G7" s="33">
        <v>2098</v>
      </c>
      <c r="H7" s="33">
        <v>639</v>
      </c>
      <c r="I7" s="33">
        <v>-607</v>
      </c>
      <c r="J7" s="33">
        <v>1112</v>
      </c>
      <c r="K7" s="33">
        <v>1099</v>
      </c>
      <c r="L7" s="33">
        <v>1058</v>
      </c>
      <c r="M7" s="33">
        <v>141</v>
      </c>
      <c r="N7" s="33">
        <v>1256</v>
      </c>
    </row>
    <row r="8" spans="2:16" x14ac:dyDescent="0.2">
      <c r="B8" t="s">
        <v>90</v>
      </c>
      <c r="C8" s="33">
        <v>-1844</v>
      </c>
      <c r="D8">
        <v>31</v>
      </c>
      <c r="E8">
        <v>-277</v>
      </c>
      <c r="F8">
        <v>44</v>
      </c>
      <c r="G8" s="33">
        <v>1736</v>
      </c>
      <c r="H8">
        <v>-476</v>
      </c>
      <c r="I8">
        <v>296</v>
      </c>
      <c r="J8">
        <v>-413</v>
      </c>
      <c r="K8">
        <v>-100</v>
      </c>
      <c r="L8">
        <v>-924</v>
      </c>
      <c r="M8" s="33">
        <v>-3337</v>
      </c>
      <c r="N8" s="33">
        <v>-2742</v>
      </c>
    </row>
    <row r="9" spans="2:16" x14ac:dyDescent="0.2">
      <c r="B9" t="s">
        <v>91</v>
      </c>
      <c r="C9" s="33">
        <v>-3984</v>
      </c>
      <c r="D9" s="33">
        <v>-4449</v>
      </c>
      <c r="E9" s="33">
        <v>-5078</v>
      </c>
      <c r="F9" s="33">
        <v>-5492</v>
      </c>
      <c r="G9" s="33">
        <v>-6000</v>
      </c>
      <c r="H9" s="33">
        <v>-5803</v>
      </c>
      <c r="I9" s="33">
        <v>-5023</v>
      </c>
      <c r="J9" s="33">
        <v>-4387</v>
      </c>
      <c r="K9" s="33">
        <v>-4982</v>
      </c>
      <c r="L9" s="33">
        <v>-6250</v>
      </c>
      <c r="M9" s="33">
        <v>-6120</v>
      </c>
      <c r="N9" s="33">
        <v>-6350</v>
      </c>
    </row>
    <row r="10" spans="2:16" x14ac:dyDescent="0.2">
      <c r="B10" t="s">
        <v>92</v>
      </c>
      <c r="C10" s="33">
        <v>-3254</v>
      </c>
      <c r="D10" s="33">
        <v>-5275</v>
      </c>
      <c r="E10" s="33">
        <v>-3921</v>
      </c>
      <c r="F10" s="33">
        <v>-3251</v>
      </c>
      <c r="G10" s="33">
        <v>-7114</v>
      </c>
      <c r="H10" s="33">
        <v>-5546</v>
      </c>
      <c r="I10" s="33">
        <v>-6174</v>
      </c>
      <c r="J10" s="33">
        <v>5740</v>
      </c>
      <c r="K10" s="33">
        <v>-2238</v>
      </c>
      <c r="L10" s="33">
        <v>-5732</v>
      </c>
      <c r="M10" s="33">
        <v>1563</v>
      </c>
      <c r="N10" s="33">
        <v>-564</v>
      </c>
    </row>
    <row r="11" spans="2:16" x14ac:dyDescent="0.2">
      <c r="B11" t="s">
        <v>93</v>
      </c>
      <c r="C11" s="33">
        <v>-2887</v>
      </c>
      <c r="D11" s="33">
        <v>-3300</v>
      </c>
      <c r="E11" s="33">
        <v>-2348</v>
      </c>
      <c r="F11" s="33">
        <v>-3122</v>
      </c>
      <c r="G11" s="33">
        <v>-2878</v>
      </c>
      <c r="H11" s="33">
        <v>-3169</v>
      </c>
      <c r="I11" s="33">
        <v>-2441</v>
      </c>
      <c r="J11" s="33">
        <v>-1837</v>
      </c>
      <c r="K11" s="33">
        <v>-2142</v>
      </c>
      <c r="L11" s="33">
        <v>-2743</v>
      </c>
      <c r="M11" s="33">
        <v>-3563</v>
      </c>
      <c r="N11" s="33">
        <v>-2279</v>
      </c>
    </row>
    <row r="12" spans="2:16" x14ac:dyDescent="0.2">
      <c r="B12" t="s">
        <v>94</v>
      </c>
      <c r="C12" s="33">
        <v>38</v>
      </c>
      <c r="D12" s="33">
        <v>9</v>
      </c>
      <c r="E12" s="33">
        <v>8</v>
      </c>
      <c r="F12" s="33">
        <v>50</v>
      </c>
      <c r="G12" s="33">
        <v>80</v>
      </c>
      <c r="H12" s="33">
        <v>28</v>
      </c>
      <c r="I12" s="33">
        <v>27</v>
      </c>
      <c r="J12" s="33">
        <v>3</v>
      </c>
      <c r="K12" s="33">
        <v>133</v>
      </c>
      <c r="L12" s="33">
        <v>49</v>
      </c>
      <c r="M12" s="33">
        <v>107</v>
      </c>
      <c r="N12" s="33">
        <v>175</v>
      </c>
      <c r="P12" s="33">
        <f>SUM(C11:C20)</f>
        <v>-3253</v>
      </c>
    </row>
    <row r="13" spans="2:16" x14ac:dyDescent="0.2">
      <c r="B13" t="s">
        <v>95</v>
      </c>
      <c r="C13" s="33">
        <v>-94242</v>
      </c>
      <c r="D13" s="33">
        <v>-98742</v>
      </c>
      <c r="E13" s="33">
        <v>-154081</v>
      </c>
      <c r="F13" s="33">
        <v>-85683</v>
      </c>
      <c r="G13" s="33">
        <v>-98330</v>
      </c>
      <c r="H13" s="33">
        <v>-94187</v>
      </c>
      <c r="I13" s="33">
        <v>-79835</v>
      </c>
      <c r="J13" s="33">
        <v>-57553</v>
      </c>
      <c r="K13" s="33">
        <v>-69776</v>
      </c>
      <c r="L13" s="33">
        <v>-80932</v>
      </c>
      <c r="M13" s="33">
        <v>-75107</v>
      </c>
      <c r="N13" s="33">
        <v>-66373</v>
      </c>
    </row>
    <row r="14" spans="2:16" x14ac:dyDescent="0.2">
      <c r="B14" t="s">
        <v>96</v>
      </c>
      <c r="C14" s="33">
        <v>93293</v>
      </c>
      <c r="D14" s="33">
        <v>99658</v>
      </c>
      <c r="E14" s="33">
        <v>150651</v>
      </c>
      <c r="F14" s="33">
        <v>81034</v>
      </c>
      <c r="G14" s="33">
        <v>95017</v>
      </c>
      <c r="H14" s="33">
        <v>92454</v>
      </c>
      <c r="I14" s="33">
        <v>75835</v>
      </c>
      <c r="J14" s="33">
        <v>62797</v>
      </c>
      <c r="K14" s="33">
        <v>70992</v>
      </c>
      <c r="L14" s="33">
        <v>77230</v>
      </c>
      <c r="M14" s="33">
        <v>77830</v>
      </c>
      <c r="N14" s="33">
        <v>67311</v>
      </c>
    </row>
    <row r="15" spans="2:16" x14ac:dyDescent="0.2">
      <c r="B15" t="s">
        <v>97</v>
      </c>
      <c r="C15">
        <v>374</v>
      </c>
      <c r="D15" s="33">
        <v>559</v>
      </c>
      <c r="E15">
        <v>741</v>
      </c>
      <c r="F15">
        <v>756</v>
      </c>
      <c r="G15" s="33">
        <v>736</v>
      </c>
      <c r="H15" s="33">
        <v>1184</v>
      </c>
      <c r="I15" s="33">
        <v>1513</v>
      </c>
      <c r="J15" s="33">
        <v>1275</v>
      </c>
      <c r="K15" s="33">
        <v>1035</v>
      </c>
      <c r="L15" s="33">
        <v>1324</v>
      </c>
      <c r="M15" s="33">
        <v>1138</v>
      </c>
      <c r="N15" s="33">
        <v>1072</v>
      </c>
    </row>
    <row r="16" spans="2:16" x14ac:dyDescent="0.2">
      <c r="B16" t="s">
        <v>98</v>
      </c>
      <c r="C16">
        <v>192</v>
      </c>
      <c r="D16">
        <v>268</v>
      </c>
      <c r="E16">
        <v>64</v>
      </c>
      <c r="F16">
        <v>4</v>
      </c>
      <c r="G16">
        <v>13</v>
      </c>
      <c r="H16">
        <v>13</v>
      </c>
      <c r="I16" s="33">
        <v>17</v>
      </c>
      <c r="J16" s="33">
        <v>7</v>
      </c>
      <c r="K16" s="33">
        <v>16</v>
      </c>
      <c r="L16">
        <v>19</v>
      </c>
      <c r="M16">
        <v>36</v>
      </c>
      <c r="N16">
        <v>38</v>
      </c>
    </row>
    <row r="17" spans="2:16" x14ac:dyDescent="0.2">
      <c r="B17" t="s">
        <v>99</v>
      </c>
      <c r="C17">
        <v>0</v>
      </c>
      <c r="D17">
        <v>0</v>
      </c>
      <c r="E17">
        <v>-8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 s="33">
        <v>0</v>
      </c>
      <c r="M17">
        <v>0</v>
      </c>
      <c r="N17">
        <v>0</v>
      </c>
      <c r="P17" s="33">
        <f>N3+N10+N21</f>
        <v>26</v>
      </c>
    </row>
    <row r="18" spans="2:16" x14ac:dyDescent="0.2">
      <c r="B18" t="s">
        <v>100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s="33">
        <v>-2</v>
      </c>
      <c r="K18">
        <v>-2</v>
      </c>
      <c r="L18">
        <v>-2</v>
      </c>
      <c r="M18">
        <v>-65</v>
      </c>
      <c r="N18">
        <v>-30</v>
      </c>
    </row>
    <row r="19" spans="2:16" x14ac:dyDescent="0.2">
      <c r="B19" t="s">
        <v>101</v>
      </c>
      <c r="C19">
        <v>0</v>
      </c>
      <c r="D19">
        <v>0</v>
      </c>
      <c r="E19">
        <v>0</v>
      </c>
      <c r="F19">
        <v>129</v>
      </c>
      <c r="G19">
        <v>18</v>
      </c>
      <c r="H19">
        <v>18</v>
      </c>
      <c r="I19">
        <v>0</v>
      </c>
      <c r="J19">
        <v>0</v>
      </c>
      <c r="K19">
        <v>0</v>
      </c>
      <c r="L19">
        <v>56</v>
      </c>
      <c r="M19">
        <v>0</v>
      </c>
      <c r="N19">
        <v>0</v>
      </c>
    </row>
    <row r="20" spans="2:16" x14ac:dyDescent="0.2">
      <c r="B20" t="s">
        <v>102</v>
      </c>
      <c r="C20">
        <v>-21</v>
      </c>
      <c r="D20" s="33">
        <v>-3728</v>
      </c>
      <c r="E20" s="33">
        <v>1052</v>
      </c>
      <c r="F20" s="33">
        <v>3579</v>
      </c>
      <c r="G20" s="33">
        <v>-1769</v>
      </c>
      <c r="H20" s="33">
        <v>-1887</v>
      </c>
      <c r="I20" s="33">
        <v>-1290</v>
      </c>
      <c r="J20" s="33">
        <v>1051</v>
      </c>
      <c r="K20" s="33">
        <v>-2494</v>
      </c>
      <c r="L20">
        <v>-733</v>
      </c>
      <c r="M20" s="33">
        <v>1187</v>
      </c>
      <c r="N20">
        <v>-478</v>
      </c>
    </row>
    <row r="21" spans="2:16" x14ac:dyDescent="0.2">
      <c r="B21" t="s">
        <v>103</v>
      </c>
      <c r="C21" s="33">
        <v>-4122</v>
      </c>
      <c r="D21" s="33">
        <v>-4661</v>
      </c>
      <c r="E21" s="33">
        <v>-5613</v>
      </c>
      <c r="F21" s="33">
        <v>-7301</v>
      </c>
      <c r="G21" s="33">
        <v>-6221</v>
      </c>
      <c r="H21" s="33">
        <v>-6869</v>
      </c>
      <c r="I21" s="33">
        <v>-8181</v>
      </c>
      <c r="J21" s="33">
        <v>-18634</v>
      </c>
      <c r="K21" s="33">
        <v>-13580</v>
      </c>
      <c r="L21" s="33">
        <v>-13006</v>
      </c>
      <c r="M21" s="33">
        <v>-18551</v>
      </c>
      <c r="N21" s="33">
        <v>-17037</v>
      </c>
    </row>
    <row r="22" spans="2:16" x14ac:dyDescent="0.2">
      <c r="B22" t="s">
        <v>104</v>
      </c>
      <c r="C22">
        <v>691</v>
      </c>
      <c r="D22">
        <v>979</v>
      </c>
      <c r="E22">
        <v>532</v>
      </c>
      <c r="F22" s="33">
        <v>1067</v>
      </c>
      <c r="G22">
        <v>913</v>
      </c>
      <c r="H22">
        <v>969</v>
      </c>
      <c r="I22">
        <v>625</v>
      </c>
      <c r="J22">
        <v>291</v>
      </c>
      <c r="K22">
        <v>292</v>
      </c>
      <c r="L22" s="33">
        <v>2477</v>
      </c>
      <c r="M22" s="33">
        <v>1443</v>
      </c>
      <c r="N22">
        <v>797</v>
      </c>
    </row>
    <row r="23" spans="2:16" x14ac:dyDescent="0.2">
      <c r="B23" t="s">
        <v>105</v>
      </c>
      <c r="C23">
        <v>156</v>
      </c>
      <c r="D23">
        <v>7</v>
      </c>
      <c r="E23">
        <v>0</v>
      </c>
      <c r="F23">
        <v>0</v>
      </c>
      <c r="G23">
        <v>11</v>
      </c>
      <c r="H23">
        <v>0</v>
      </c>
      <c r="I23">
        <v>0</v>
      </c>
      <c r="J23">
        <v>0</v>
      </c>
      <c r="K23">
        <v>0</v>
      </c>
      <c r="L23">
        <v>0</v>
      </c>
      <c r="M23">
        <v>8</v>
      </c>
      <c r="N23">
        <v>90</v>
      </c>
    </row>
    <row r="24" spans="2:16" x14ac:dyDescent="0.2">
      <c r="B24" t="s">
        <v>106</v>
      </c>
      <c r="C24">
        <v>-15</v>
      </c>
      <c r="D24">
        <v>-20</v>
      </c>
      <c r="E24" s="33">
        <v>-13</v>
      </c>
      <c r="F24" s="33">
        <v>-13</v>
      </c>
      <c r="G24">
        <v>-8</v>
      </c>
      <c r="H24" s="33">
        <v>-18</v>
      </c>
      <c r="I24" s="33">
        <v>-3</v>
      </c>
      <c r="J24" s="33">
        <v>-2</v>
      </c>
      <c r="K24" s="33">
        <v>-1</v>
      </c>
      <c r="L24" s="33">
        <v>-1</v>
      </c>
      <c r="M24" s="33">
        <v>-2</v>
      </c>
      <c r="N24" s="33">
        <v>-54</v>
      </c>
    </row>
    <row r="25" spans="2:16" x14ac:dyDescent="0.2">
      <c r="B25" t="s">
        <v>108</v>
      </c>
      <c r="C25" s="33">
        <v>-48</v>
      </c>
      <c r="D25" s="33">
        <v>-16</v>
      </c>
      <c r="E25" s="33">
        <v>-28</v>
      </c>
      <c r="F25" s="33">
        <v>-25</v>
      </c>
      <c r="G25" s="33">
        <v>-49</v>
      </c>
      <c r="H25" s="33">
        <v>-98</v>
      </c>
      <c r="I25" s="33">
        <v>-44</v>
      </c>
      <c r="J25" s="33">
        <v>-41</v>
      </c>
      <c r="K25" s="33">
        <v>-40</v>
      </c>
      <c r="L25" s="33">
        <v>-41</v>
      </c>
      <c r="M25" s="33">
        <v>-46</v>
      </c>
      <c r="N25" s="33">
        <v>-50</v>
      </c>
    </row>
    <row r="26" spans="2:16" x14ac:dyDescent="0.2">
      <c r="B26" t="s">
        <v>109</v>
      </c>
      <c r="C26" s="33">
        <v>-4239</v>
      </c>
      <c r="D26" s="33">
        <v>-4876</v>
      </c>
      <c r="E26" s="33">
        <v>-5133</v>
      </c>
      <c r="F26" s="33">
        <v>-6994</v>
      </c>
      <c r="G26" s="33">
        <v>-5952</v>
      </c>
      <c r="H26" s="33">
        <v>-6519</v>
      </c>
      <c r="I26" s="33">
        <v>-7302</v>
      </c>
      <c r="J26" s="33">
        <v>-18881</v>
      </c>
      <c r="K26" s="33">
        <v>-13788</v>
      </c>
      <c r="L26" s="33">
        <v>-15418</v>
      </c>
      <c r="M26" s="33">
        <v>-19899</v>
      </c>
      <c r="N26" s="33">
        <v>-17782</v>
      </c>
    </row>
    <row r="27" spans="2:16" x14ac:dyDescent="0.2">
      <c r="B27" t="s">
        <v>110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-49</v>
      </c>
      <c r="J27">
        <v>-55</v>
      </c>
      <c r="K27">
        <v>-59</v>
      </c>
      <c r="L27">
        <v>-59</v>
      </c>
      <c r="M27">
        <v>-67</v>
      </c>
      <c r="N27">
        <v>-66</v>
      </c>
    </row>
    <row r="28" spans="2:16" x14ac:dyDescent="0.2">
      <c r="B28" t="s">
        <v>111</v>
      </c>
      <c r="C28" s="33">
        <v>-667</v>
      </c>
      <c r="D28" s="33">
        <v>-734</v>
      </c>
      <c r="E28" s="33">
        <v>-971</v>
      </c>
      <c r="F28" s="33">
        <v>-1335</v>
      </c>
      <c r="G28" s="33">
        <v>-1136</v>
      </c>
      <c r="H28" s="33">
        <v>-1203</v>
      </c>
      <c r="I28" s="33">
        <v>-1409</v>
      </c>
      <c r="J28" s="33">
        <v>55</v>
      </c>
      <c r="K28" s="33">
        <v>15</v>
      </c>
      <c r="L28" s="33">
        <v>35</v>
      </c>
      <c r="M28" s="33">
        <v>12</v>
      </c>
      <c r="N28" s="33">
        <v>28</v>
      </c>
      <c r="P28" s="33">
        <f>E3+E10+E21</f>
        <v>265</v>
      </c>
    </row>
    <row r="29" spans="2:16" x14ac:dyDescent="0.2">
      <c r="B29" t="s">
        <v>52</v>
      </c>
      <c r="C29" s="33">
        <v>-32</v>
      </c>
      <c r="D29" s="33">
        <v>-93</v>
      </c>
      <c r="E29" s="33">
        <v>266</v>
      </c>
      <c r="F29" s="33">
        <v>75</v>
      </c>
      <c r="G29" s="33">
        <v>-166</v>
      </c>
      <c r="H29" s="33">
        <v>169</v>
      </c>
      <c r="I29" s="33">
        <v>334</v>
      </c>
      <c r="J29" s="33">
        <v>-367</v>
      </c>
      <c r="K29" s="33">
        <v>-43</v>
      </c>
      <c r="L29" s="33">
        <v>139</v>
      </c>
      <c r="M29" s="33">
        <v>191</v>
      </c>
      <c r="N29" s="33">
        <v>26</v>
      </c>
    </row>
    <row r="30" spans="2:16" x14ac:dyDescent="0.2">
      <c r="B30" t="s">
        <v>107</v>
      </c>
      <c r="C30">
        <v>339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2:16" x14ac:dyDescent="0.2">
      <c r="B31" t="s">
        <v>108</v>
      </c>
      <c r="C31" s="33">
        <v>-2469</v>
      </c>
      <c r="D31" s="33">
        <v>-3374</v>
      </c>
      <c r="E31" s="33">
        <v>-4666</v>
      </c>
      <c r="F31" s="33">
        <v>-6171</v>
      </c>
      <c r="G31" s="33">
        <v>-6307</v>
      </c>
      <c r="H31" s="33">
        <v>-5716</v>
      </c>
      <c r="I31" s="33">
        <v>-5336</v>
      </c>
      <c r="J31" s="33">
        <v>-5411</v>
      </c>
      <c r="K31" s="33">
        <v>-7005</v>
      </c>
      <c r="L31" s="33">
        <v>-7518</v>
      </c>
      <c r="M31" s="33">
        <v>-8123</v>
      </c>
      <c r="N31" s="33">
        <v>-9251</v>
      </c>
    </row>
    <row r="32" spans="2:16" x14ac:dyDescent="0.2">
      <c r="B32" t="s">
        <v>109</v>
      </c>
      <c r="C32" s="33">
        <v>-1020</v>
      </c>
      <c r="D32" s="33">
        <v>-1503</v>
      </c>
      <c r="E32" s="33">
        <v>-1551</v>
      </c>
      <c r="F32">
        <v>-722</v>
      </c>
      <c r="G32">
        <v>-720</v>
      </c>
      <c r="H32">
        <v>-108</v>
      </c>
      <c r="I32">
        <v>-121</v>
      </c>
      <c r="J32">
        <v>-96</v>
      </c>
      <c r="K32">
        <v>-95</v>
      </c>
      <c r="L32">
        <v>-57</v>
      </c>
      <c r="M32">
        <v>-30</v>
      </c>
      <c r="N32">
        <v>-100</v>
      </c>
    </row>
    <row r="33" spans="2:14" x14ac:dyDescent="0.2">
      <c r="B33" t="s">
        <v>110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 s="33">
        <v>-1346</v>
      </c>
      <c r="M33" s="33">
        <v>-1477</v>
      </c>
      <c r="N33" s="33">
        <v>-1559</v>
      </c>
    </row>
    <row r="34" spans="2:14" x14ac:dyDescent="0.2">
      <c r="B34" t="s">
        <v>111</v>
      </c>
      <c r="C34">
        <v>-399</v>
      </c>
      <c r="D34" s="33">
        <v>-1147</v>
      </c>
      <c r="E34" s="33">
        <v>-2849</v>
      </c>
      <c r="F34">
        <v>-450</v>
      </c>
      <c r="G34">
        <v>-57</v>
      </c>
      <c r="H34">
        <v>0</v>
      </c>
      <c r="I34">
        <v>0</v>
      </c>
      <c r="J34">
        <v>0</v>
      </c>
      <c r="K34">
        <v>0</v>
      </c>
      <c r="L34">
        <v>-29</v>
      </c>
      <c r="M34">
        <v>0</v>
      </c>
      <c r="N34" s="33">
        <v>3750</v>
      </c>
    </row>
    <row r="35" spans="2:14" x14ac:dyDescent="0.2">
      <c r="B35" t="s">
        <v>52</v>
      </c>
      <c r="C35" s="33">
        <v>2815</v>
      </c>
      <c r="D35" s="33">
        <v>5488</v>
      </c>
      <c r="E35" s="33">
        <v>-2499</v>
      </c>
      <c r="F35" s="33">
        <v>4277</v>
      </c>
      <c r="G35" s="33">
        <v>4500</v>
      </c>
      <c r="H35" s="33">
        <v>-2589</v>
      </c>
      <c r="I35" s="33">
        <v>-3167</v>
      </c>
      <c r="J35">
        <v>730</v>
      </c>
      <c r="K35" s="33">
        <v>6843</v>
      </c>
      <c r="L35" s="33">
        <v>-3092</v>
      </c>
      <c r="M35" s="33">
        <v>13232</v>
      </c>
      <c r="N35" s="33">
        <v>6459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Financials</vt:lpstr>
      <vt:lpstr>Historical FS</vt:lpstr>
      <vt:lpstr>Data&gt;</vt:lpstr>
      <vt:lpstr>Data Sheet</vt:lpstr>
      <vt:lpstr>Cash Flow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Rawat, Raghav</dc:creator>
  <cp:lastModifiedBy>Rawat, Raghav</cp:lastModifiedBy>
  <dcterms:created xsi:type="dcterms:W3CDTF">2026-04-09T14:00:28Z</dcterms:created>
  <dcterms:modified xsi:type="dcterms:W3CDTF">2026-04-10T10:45:20Z</dcterms:modified>
</cp:coreProperties>
</file>